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activeTab="1"/>
  </bookViews>
  <sheets>
    <sheet name="Доходы Источники" sheetId="2" r:id="rId1"/>
    <sheet name="Расходы" sheetId="1" r:id="rId2"/>
  </sheets>
  <definedNames>
    <definedName name="_xlnm._FilterDatabase" localSheetId="1" hidden="1">Расходы!$B$6:$U$408</definedName>
    <definedName name="_xlnm.Print_Titles" localSheetId="1">Расходы!$5:$6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2"/>
  <c r="D34" l="1"/>
  <c r="D35" l="1"/>
  <c r="E36" l="1"/>
  <c r="Q238" i="1"/>
  <c r="N233"/>
  <c r="E44" i="2" l="1"/>
  <c r="D44"/>
  <c r="E38"/>
  <c r="D38"/>
  <c r="E35"/>
  <c r="E32"/>
  <c r="C32"/>
  <c r="E25"/>
  <c r="E42" s="1"/>
  <c r="D25"/>
  <c r="D42" s="1"/>
  <c r="F24"/>
  <c r="F23"/>
  <c r="F22"/>
  <c r="F21"/>
  <c r="F20"/>
  <c r="F19"/>
  <c r="F18"/>
  <c r="F17"/>
  <c r="F16"/>
  <c r="F15"/>
  <c r="F14"/>
  <c r="F13"/>
  <c r="C12"/>
  <c r="Q330" i="1"/>
  <c r="Q326" s="1"/>
  <c r="Q325" s="1"/>
  <c r="N330"/>
  <c r="N320"/>
  <c r="T406"/>
  <c r="T405"/>
  <c r="T404"/>
  <c r="T403"/>
  <c r="T402"/>
  <c r="N386"/>
  <c r="Q192"/>
  <c r="Q401"/>
  <c r="Q399"/>
  <c r="Q397"/>
  <c r="Q394"/>
  <c r="Q392"/>
  <c r="Q388"/>
  <c r="Q387" s="1"/>
  <c r="N388"/>
  <c r="N387" s="1"/>
  <c r="Q385"/>
  <c r="Q384" s="1"/>
  <c r="Q382"/>
  <c r="Q381" s="1"/>
  <c r="Q378"/>
  <c r="Q376"/>
  <c r="Q369"/>
  <c r="Q368" s="1"/>
  <c r="Q364"/>
  <c r="Q354"/>
  <c r="Q350"/>
  <c r="Q349" s="1"/>
  <c r="Q348" s="1"/>
  <c r="Q345"/>
  <c r="Q343"/>
  <c r="Q339"/>
  <c r="Q336"/>
  <c r="Q334"/>
  <c r="Q323"/>
  <c r="Q322" s="1"/>
  <c r="Q319"/>
  <c r="Q318" s="1"/>
  <c r="Q314"/>
  <c r="Q306"/>
  <c r="Q297"/>
  <c r="Q296" s="1"/>
  <c r="Q293"/>
  <c r="Q292" s="1"/>
  <c r="Q289"/>
  <c r="Q288" s="1"/>
  <c r="Q286"/>
  <c r="Q282"/>
  <c r="Q278"/>
  <c r="Q275"/>
  <c r="Q270"/>
  <c r="Q269" s="1"/>
  <c r="Q265"/>
  <c r="Q264" s="1"/>
  <c r="Q261"/>
  <c r="Q260" s="1"/>
  <c r="Q258"/>
  <c r="Q257" s="1"/>
  <c r="Q254"/>
  <c r="Q253" s="1"/>
  <c r="Q251"/>
  <c r="Q250" s="1"/>
  <c r="Q246"/>
  <c r="Q245" s="1"/>
  <c r="Q243"/>
  <c r="Q242" s="1"/>
  <c r="Q240"/>
  <c r="Q236"/>
  <c r="Q229"/>
  <c r="Q225"/>
  <c r="Q223"/>
  <c r="Q218"/>
  <c r="Q217" s="1"/>
  <c r="Q214"/>
  <c r="Q213" s="1"/>
  <c r="Q211"/>
  <c r="Q209"/>
  <c r="Q205"/>
  <c r="Q203"/>
  <c r="Q199"/>
  <c r="Q198" s="1"/>
  <c r="Q196"/>
  <c r="Q195" s="1"/>
  <c r="Q190"/>
  <c r="Q186"/>
  <c r="Q185" s="1"/>
  <c r="Q184" s="1"/>
  <c r="Q182"/>
  <c r="Q181" s="1"/>
  <c r="Q180" s="1"/>
  <c r="F25" i="2" l="1"/>
  <c r="Q396" i="1"/>
  <c r="Q391"/>
  <c r="Q380"/>
  <c r="Q375"/>
  <c r="Q353"/>
  <c r="Q338"/>
  <c r="Q333"/>
  <c r="Q321"/>
  <c r="Q305"/>
  <c r="Q304" s="1"/>
  <c r="Q281"/>
  <c r="Q280" s="1"/>
  <c r="Q274"/>
  <c r="Q273" s="1"/>
  <c r="Q256"/>
  <c r="Q249"/>
  <c r="Q235"/>
  <c r="Q222"/>
  <c r="Q208"/>
  <c r="Q207" s="1"/>
  <c r="Q202"/>
  <c r="Q194" s="1"/>
  <c r="Q189" s="1"/>
  <c r="Q188" s="1"/>
  <c r="Q390" l="1"/>
  <c r="Q352"/>
  <c r="Q332"/>
  <c r="Q221"/>
  <c r="Q179" l="1"/>
  <c r="N182"/>
  <c r="N181" s="1"/>
  <c r="N180" s="1"/>
  <c r="N186"/>
  <c r="N185" s="1"/>
  <c r="N184" s="1"/>
  <c r="N192"/>
  <c r="N190"/>
  <c r="N205"/>
  <c r="N203"/>
  <c r="N199"/>
  <c r="N198" s="1"/>
  <c r="N196"/>
  <c r="N195" s="1"/>
  <c r="N209"/>
  <c r="N211"/>
  <c r="N214"/>
  <c r="N213" s="1"/>
  <c r="N218"/>
  <c r="N217" s="1"/>
  <c r="N270"/>
  <c r="N269" s="1"/>
  <c r="N265"/>
  <c r="N264" s="1"/>
  <c r="N261"/>
  <c r="N260" s="1"/>
  <c r="N258"/>
  <c r="N257" s="1"/>
  <c r="N275"/>
  <c r="N278"/>
  <c r="N293"/>
  <c r="N292" s="1"/>
  <c r="N289"/>
  <c r="N288" s="1"/>
  <c r="N286"/>
  <c r="N282"/>
  <c r="N334"/>
  <c r="N336"/>
  <c r="N339"/>
  <c r="N343"/>
  <c r="N345"/>
  <c r="N350"/>
  <c r="N349" s="1"/>
  <c r="N348" s="1"/>
  <c r="N382"/>
  <c r="N381" s="1"/>
  <c r="N392"/>
  <c r="N394"/>
  <c r="N397"/>
  <c r="N399"/>
  <c r="N401"/>
  <c r="T401" s="1"/>
  <c r="N379"/>
  <c r="N378" s="1"/>
  <c r="N373"/>
  <c r="N370"/>
  <c r="N376"/>
  <c r="N364"/>
  <c r="N358"/>
  <c r="N360"/>
  <c r="N327"/>
  <c r="N326" s="1"/>
  <c r="N325" s="1"/>
  <c r="N323"/>
  <c r="N322" s="1"/>
  <c r="N301"/>
  <c r="N297" s="1"/>
  <c r="N296" s="1"/>
  <c r="N254"/>
  <c r="N253" s="1"/>
  <c r="N252"/>
  <c r="N251" s="1"/>
  <c r="N250" s="1"/>
  <c r="N238"/>
  <c r="N236" s="1"/>
  <c r="N247"/>
  <c r="N246" s="1"/>
  <c r="N245" s="1"/>
  <c r="N229"/>
  <c r="N227"/>
  <c r="N225" s="1"/>
  <c r="N223"/>
  <c r="N240"/>
  <c r="N243"/>
  <c r="N242" s="1"/>
  <c r="N354" l="1"/>
  <c r="N353" s="1"/>
  <c r="N369"/>
  <c r="N368" s="1"/>
  <c r="N249"/>
  <c r="N375"/>
  <c r="N333"/>
  <c r="N189"/>
  <c r="N188" s="1"/>
  <c r="N202"/>
  <c r="N194" s="1"/>
  <c r="N208"/>
  <c r="N207" s="1"/>
  <c r="N256"/>
  <c r="N274"/>
  <c r="N273" s="1"/>
  <c r="N281"/>
  <c r="N280" s="1"/>
  <c r="N338"/>
  <c r="N332" s="1"/>
  <c r="N391"/>
  <c r="N396"/>
  <c r="N321"/>
  <c r="N222"/>
  <c r="N235"/>
  <c r="N385"/>
  <c r="N384" s="1"/>
  <c r="N306"/>
  <c r="N314"/>
  <c r="N319"/>
  <c r="N318" s="1"/>
  <c r="T151"/>
  <c r="Q123"/>
  <c r="Q121" s="1"/>
  <c r="Q120" s="1"/>
  <c r="Q109"/>
  <c r="Q108" s="1"/>
  <c r="Q149"/>
  <c r="Q146"/>
  <c r="Q144"/>
  <c r="Q142"/>
  <c r="Q139"/>
  <c r="Q135"/>
  <c r="Q134" s="1"/>
  <c r="Q133" s="1"/>
  <c r="Q131"/>
  <c r="Q130" s="1"/>
  <c r="Q129" s="1"/>
  <c r="Q127"/>
  <c r="Q126" s="1"/>
  <c r="Q125" s="1"/>
  <c r="Q118"/>
  <c r="Q114"/>
  <c r="Q110"/>
  <c r="Q103"/>
  <c r="Q99"/>
  <c r="Q94"/>
  <c r="Q93" s="1"/>
  <c r="N146"/>
  <c r="N144"/>
  <c r="N142"/>
  <c r="N139"/>
  <c r="N135"/>
  <c r="N134" s="1"/>
  <c r="N133" s="1"/>
  <c r="N131"/>
  <c r="N130" s="1"/>
  <c r="N129" s="1"/>
  <c r="N127"/>
  <c r="N126" s="1"/>
  <c r="N125" s="1"/>
  <c r="N121"/>
  <c r="N120" s="1"/>
  <c r="N118"/>
  <c r="N114"/>
  <c r="N110"/>
  <c r="N108"/>
  <c r="N94"/>
  <c r="N93" s="1"/>
  <c r="N149"/>
  <c r="T150"/>
  <c r="N390" l="1"/>
  <c r="N305"/>
  <c r="N304" s="1"/>
  <c r="N352"/>
  <c r="N380"/>
  <c r="N221"/>
  <c r="Q113"/>
  <c r="Q138"/>
  <c r="Q137" s="1"/>
  <c r="Q98"/>
  <c r="N138"/>
  <c r="N137" s="1"/>
  <c r="N113"/>
  <c r="N179" l="1"/>
  <c r="Q92"/>
  <c r="Q91" s="1"/>
  <c r="N105"/>
  <c r="N103" s="1"/>
  <c r="N101"/>
  <c r="N99" s="1"/>
  <c r="T160"/>
  <c r="Q156"/>
  <c r="Q155" s="1"/>
  <c r="Q154" s="1"/>
  <c r="N156"/>
  <c r="N155" s="1"/>
  <c r="N154" s="1"/>
  <c r="Q158"/>
  <c r="N158"/>
  <c r="N52"/>
  <c r="N50"/>
  <c r="N49" s="1"/>
  <c r="N48" s="1"/>
  <c r="N44"/>
  <c r="N43" s="1"/>
  <c r="N42" s="1"/>
  <c r="N40"/>
  <c r="N39" s="1"/>
  <c r="N38" s="1"/>
  <c r="N36"/>
  <c r="N35" s="1"/>
  <c r="N33"/>
  <c r="N32" s="1"/>
  <c r="N29"/>
  <c r="N28" s="1"/>
  <c r="Q153" l="1"/>
  <c r="N153"/>
  <c r="N98"/>
  <c r="N92" s="1"/>
  <c r="N91" s="1"/>
  <c r="N27"/>
  <c r="N26" s="1"/>
  <c r="Q164" l="1"/>
  <c r="Q163" s="1"/>
  <c r="Q162" s="1"/>
  <c r="N164"/>
  <c r="N163" s="1"/>
  <c r="N162" s="1"/>
  <c r="Q168"/>
  <c r="N168"/>
  <c r="N171"/>
  <c r="Q171"/>
  <c r="Q173"/>
  <c r="N173"/>
  <c r="Q176"/>
  <c r="T178"/>
  <c r="N167" l="1"/>
  <c r="N166" s="1"/>
  <c r="N161" s="1"/>
  <c r="Q167"/>
  <c r="Q166" s="1"/>
  <c r="Q161" s="1"/>
  <c r="N89"/>
  <c r="N87"/>
  <c r="N85"/>
  <c r="N82"/>
  <c r="N78"/>
  <c r="N77" s="1"/>
  <c r="N76" s="1"/>
  <c r="N74"/>
  <c r="N73" s="1"/>
  <c r="N71"/>
  <c r="N70" s="1"/>
  <c r="N64"/>
  <c r="N63" s="1"/>
  <c r="N60"/>
  <c r="N59" s="1"/>
  <c r="N57"/>
  <c r="N56" s="1"/>
  <c r="Q87"/>
  <c r="Q85"/>
  <c r="Q82"/>
  <c r="Q78"/>
  <c r="Q77" s="1"/>
  <c r="Q76" s="1"/>
  <c r="Q74"/>
  <c r="Q73" s="1"/>
  <c r="Q71"/>
  <c r="Q70" s="1"/>
  <c r="Q68"/>
  <c r="Q67" s="1"/>
  <c r="Q64"/>
  <c r="Q63" s="1"/>
  <c r="Q60"/>
  <c r="Q59" s="1"/>
  <c r="Q57"/>
  <c r="Q56" s="1"/>
  <c r="Q89"/>
  <c r="N68"/>
  <c r="N67" s="1"/>
  <c r="N81" l="1"/>
  <c r="N80" s="1"/>
  <c r="Q81"/>
  <c r="Q80" s="1"/>
  <c r="N55"/>
  <c r="Q55"/>
  <c r="Q29"/>
  <c r="Q28" s="1"/>
  <c r="Q33"/>
  <c r="Q32" s="1"/>
  <c r="Q36"/>
  <c r="Q35" s="1"/>
  <c r="Q40"/>
  <c r="Q39" s="1"/>
  <c r="Q38" s="1"/>
  <c r="Q44"/>
  <c r="Q43" s="1"/>
  <c r="Q42" s="1"/>
  <c r="Q50"/>
  <c r="Q49" s="1"/>
  <c r="Q48" s="1"/>
  <c r="Q52"/>
  <c r="N54" l="1"/>
  <c r="Q54"/>
  <c r="Q27"/>
  <c r="T27" s="1"/>
  <c r="N24"/>
  <c r="N22"/>
  <c r="N20"/>
  <c r="N18"/>
  <c r="N14"/>
  <c r="N13" s="1"/>
  <c r="N10"/>
  <c r="N9" s="1"/>
  <c r="T179"/>
  <c r="T161"/>
  <c r="T153"/>
  <c r="T91"/>
  <c r="T390"/>
  <c r="T380"/>
  <c r="T352"/>
  <c r="T348"/>
  <c r="T332"/>
  <c r="T321"/>
  <c r="T304"/>
  <c r="T280"/>
  <c r="T273"/>
  <c r="T256"/>
  <c r="T249"/>
  <c r="T221"/>
  <c r="T207"/>
  <c r="T194"/>
  <c r="T188"/>
  <c r="T184"/>
  <c r="T180"/>
  <c r="T176"/>
  <c r="T166"/>
  <c r="T162"/>
  <c r="T158"/>
  <c r="T154"/>
  <c r="T149"/>
  <c r="T137"/>
  <c r="T133"/>
  <c r="T129"/>
  <c r="T125"/>
  <c r="T92"/>
  <c r="T89"/>
  <c r="T80"/>
  <c r="T76"/>
  <c r="T55"/>
  <c r="T52"/>
  <c r="T48"/>
  <c r="T42"/>
  <c r="T38"/>
  <c r="T396"/>
  <c r="T391"/>
  <c r="T387"/>
  <c r="T384"/>
  <c r="T381"/>
  <c r="T375"/>
  <c r="T368"/>
  <c r="T353"/>
  <c r="T349"/>
  <c r="T338"/>
  <c r="T333"/>
  <c r="T325"/>
  <c r="T322"/>
  <c r="T318"/>
  <c r="T305"/>
  <c r="T296"/>
  <c r="T292"/>
  <c r="T288"/>
  <c r="T281"/>
  <c r="T274"/>
  <c r="T269"/>
  <c r="T264"/>
  <c r="T260"/>
  <c r="T257"/>
  <c r="T253"/>
  <c r="T250"/>
  <c r="T245"/>
  <c r="T242"/>
  <c r="T235"/>
  <c r="T222"/>
  <c r="T217"/>
  <c r="T213"/>
  <c r="T208"/>
  <c r="T202"/>
  <c r="T198"/>
  <c r="T195"/>
  <c r="T189"/>
  <c r="T185"/>
  <c r="T181"/>
  <c r="T167"/>
  <c r="T163"/>
  <c r="T155"/>
  <c r="T138"/>
  <c r="T134"/>
  <c r="T130"/>
  <c r="T126"/>
  <c r="T120"/>
  <c r="T113"/>
  <c r="T98"/>
  <c r="T93"/>
  <c r="T81"/>
  <c r="T77"/>
  <c r="T73"/>
  <c r="T70"/>
  <c r="T67"/>
  <c r="T63"/>
  <c r="T59"/>
  <c r="T56"/>
  <c r="T49"/>
  <c r="T43"/>
  <c r="T39"/>
  <c r="T35"/>
  <c r="T32"/>
  <c r="T28"/>
  <c r="T399"/>
  <c r="T397"/>
  <c r="T394"/>
  <c r="T392"/>
  <c r="T388"/>
  <c r="T385"/>
  <c r="T382"/>
  <c r="T378"/>
  <c r="T376"/>
  <c r="T369"/>
  <c r="T364"/>
  <c r="T354"/>
  <c r="T350"/>
  <c r="T345"/>
  <c r="T343"/>
  <c r="T339"/>
  <c r="T336"/>
  <c r="T334"/>
  <c r="T326"/>
  <c r="T323"/>
  <c r="T319"/>
  <c r="T314"/>
  <c r="T306"/>
  <c r="T297"/>
  <c r="T293"/>
  <c r="T289"/>
  <c r="T286"/>
  <c r="T282"/>
  <c r="T278"/>
  <c r="T275"/>
  <c r="T270"/>
  <c r="T265"/>
  <c r="T261"/>
  <c r="T258"/>
  <c r="T254"/>
  <c r="T251"/>
  <c r="T246"/>
  <c r="T243"/>
  <c r="T240"/>
  <c r="T236"/>
  <c r="T229"/>
  <c r="T225"/>
  <c r="T223"/>
  <c r="T218"/>
  <c r="T214"/>
  <c r="T211"/>
  <c r="T209"/>
  <c r="T205"/>
  <c r="T203"/>
  <c r="T199"/>
  <c r="T196"/>
  <c r="T192"/>
  <c r="T190"/>
  <c r="T186"/>
  <c r="T182"/>
  <c r="T173"/>
  <c r="T171"/>
  <c r="T168"/>
  <c r="T164"/>
  <c r="T156"/>
  <c r="T146"/>
  <c r="T144"/>
  <c r="T142"/>
  <c r="T139"/>
  <c r="T135"/>
  <c r="T131"/>
  <c r="T127"/>
  <c r="T121"/>
  <c r="T118"/>
  <c r="T114"/>
  <c r="T110"/>
  <c r="T108"/>
  <c r="T103"/>
  <c r="T99"/>
  <c r="T94"/>
  <c r="T87"/>
  <c r="T85"/>
  <c r="T82"/>
  <c r="T78"/>
  <c r="T74"/>
  <c r="T71"/>
  <c r="T68"/>
  <c r="T64"/>
  <c r="T60"/>
  <c r="T57"/>
  <c r="T50"/>
  <c r="T44"/>
  <c r="T40"/>
  <c r="T36"/>
  <c r="T33"/>
  <c r="T29"/>
  <c r="T407"/>
  <c r="T400"/>
  <c r="T398"/>
  <c r="T395"/>
  <c r="T393"/>
  <c r="T389"/>
  <c r="T386"/>
  <c r="T383"/>
  <c r="T379"/>
  <c r="T377"/>
  <c r="T374"/>
  <c r="T373"/>
  <c r="T372"/>
  <c r="T371"/>
  <c r="T370"/>
  <c r="T367"/>
  <c r="T366"/>
  <c r="T365"/>
  <c r="T363"/>
  <c r="T362"/>
  <c r="T361"/>
  <c r="T360"/>
  <c r="T359"/>
  <c r="T358"/>
  <c r="T357"/>
  <c r="T356"/>
  <c r="T355"/>
  <c r="T351"/>
  <c r="T347"/>
  <c r="T346"/>
  <c r="T344"/>
  <c r="T342"/>
  <c r="T341"/>
  <c r="T340"/>
  <c r="T337"/>
  <c r="T335"/>
  <c r="T331"/>
  <c r="T330"/>
  <c r="T329"/>
  <c r="T328"/>
  <c r="T327"/>
  <c r="T324"/>
  <c r="T320"/>
  <c r="T317"/>
  <c r="T316"/>
  <c r="T315"/>
  <c r="T313"/>
  <c r="T312"/>
  <c r="T311"/>
  <c r="T310"/>
  <c r="T309"/>
  <c r="T308"/>
  <c r="T307"/>
  <c r="T303"/>
  <c r="T302"/>
  <c r="T301"/>
  <c r="T300"/>
  <c r="T299"/>
  <c r="T298"/>
  <c r="T295"/>
  <c r="T294"/>
  <c r="T291"/>
  <c r="T290"/>
  <c r="T287"/>
  <c r="T285"/>
  <c r="T284"/>
  <c r="T283"/>
  <c r="T279"/>
  <c r="T277"/>
  <c r="T276"/>
  <c r="T272"/>
  <c r="T271"/>
  <c r="T268"/>
  <c r="T267"/>
  <c r="T266"/>
  <c r="T263"/>
  <c r="T262"/>
  <c r="T259"/>
  <c r="T255"/>
  <c r="T252"/>
  <c r="T248"/>
  <c r="T247"/>
  <c r="T244"/>
  <c r="T241"/>
  <c r="T239"/>
  <c r="T238"/>
  <c r="T237"/>
  <c r="T234"/>
  <c r="T233"/>
  <c r="T232"/>
  <c r="T231"/>
  <c r="T230"/>
  <c r="T228"/>
  <c r="T227"/>
  <c r="T226"/>
  <c r="T224"/>
  <c r="T220"/>
  <c r="T219"/>
  <c r="T216"/>
  <c r="T215"/>
  <c r="T212"/>
  <c r="T210"/>
  <c r="T206"/>
  <c r="T204"/>
  <c r="T201"/>
  <c r="T200"/>
  <c r="T197"/>
  <c r="T193"/>
  <c r="T191"/>
  <c r="T187"/>
  <c r="T183"/>
  <c r="T177"/>
  <c r="T175"/>
  <c r="T174"/>
  <c r="T172"/>
  <c r="T170"/>
  <c r="T169"/>
  <c r="T165"/>
  <c r="T159"/>
  <c r="T157"/>
  <c r="T152"/>
  <c r="T148"/>
  <c r="T147"/>
  <c r="T145"/>
  <c r="T143"/>
  <c r="T141"/>
  <c r="T140"/>
  <c r="T136"/>
  <c r="T132"/>
  <c r="T128"/>
  <c r="T124"/>
  <c r="T123"/>
  <c r="T122"/>
  <c r="T119"/>
  <c r="T117"/>
  <c r="T116"/>
  <c r="T115"/>
  <c r="T112"/>
  <c r="T111"/>
  <c r="T109"/>
  <c r="T107"/>
  <c r="T106"/>
  <c r="T105"/>
  <c r="T104"/>
  <c r="T102"/>
  <c r="T101"/>
  <c r="T100"/>
  <c r="T97"/>
  <c r="T96"/>
  <c r="T95"/>
  <c r="T90"/>
  <c r="T88"/>
  <c r="T86"/>
  <c r="T84"/>
  <c r="T83"/>
  <c r="T79"/>
  <c r="T75"/>
  <c r="T72"/>
  <c r="T69"/>
  <c r="T66"/>
  <c r="T65"/>
  <c r="T62"/>
  <c r="T61"/>
  <c r="T58"/>
  <c r="T53"/>
  <c r="T51"/>
  <c r="T47"/>
  <c r="T46"/>
  <c r="T45"/>
  <c r="T41"/>
  <c r="T37"/>
  <c r="T34"/>
  <c r="T31"/>
  <c r="T30"/>
  <c r="T25"/>
  <c r="T23"/>
  <c r="T21"/>
  <c r="T19"/>
  <c r="T15"/>
  <c r="T12"/>
  <c r="T11"/>
  <c r="Q24"/>
  <c r="Q22"/>
  <c r="T22" s="1"/>
  <c r="Q20"/>
  <c r="Q18"/>
  <c r="T18" s="1"/>
  <c r="Q14"/>
  <c r="Q13" s="1"/>
  <c r="Q10"/>
  <c r="Q9" s="1"/>
  <c r="T24" l="1"/>
  <c r="T54"/>
  <c r="T20"/>
  <c r="Q26"/>
  <c r="N17"/>
  <c r="N16" s="1"/>
  <c r="N8"/>
  <c r="T13"/>
  <c r="T9"/>
  <c r="T14"/>
  <c r="T10"/>
  <c r="Q17"/>
  <c r="Q8"/>
  <c r="T26" l="1"/>
  <c r="N7"/>
  <c r="N408" s="1"/>
  <c r="T8"/>
  <c r="Q16"/>
  <c r="T17"/>
  <c r="D43" i="2" l="1"/>
  <c r="D41" s="1"/>
  <c r="D33"/>
  <c r="Q7" i="1"/>
  <c r="Q408" s="1"/>
  <c r="T16"/>
  <c r="D47" i="2" l="1"/>
  <c r="T408" i="1"/>
  <c r="E43" i="2"/>
  <c r="T7" i="1"/>
  <c r="E41" i="2" l="1"/>
  <c r="E47" s="1"/>
  <c r="E33"/>
</calcChain>
</file>

<file path=xl/sharedStrings.xml><?xml version="1.0" encoding="utf-8"?>
<sst xmlns="http://schemas.openxmlformats.org/spreadsheetml/2006/main" count="1060" uniqueCount="541">
  <si>
    <t>Единица измерения: тыс. руб.</t>
  </si>
  <si>
    <t>Наименование</t>
  </si>
  <si>
    <t>Мероприятие</t>
  </si>
  <si>
    <t>Исполнено</t>
  </si>
  <si>
    <t>% исполнения</t>
  </si>
  <si>
    <t>Финансовое управление Администрации Рузского городского округа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</si>
  <si>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</si>
  <si>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</si>
  <si>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</si>
  <si>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и проведение мероприятий по обучению, переобучению, повышению квалификации и обмену опытом специалистов</t>
  </si>
  <si>
    <t>123010100000000</t>
  </si>
  <si>
    <t>Организация работы по повышению квалификации муниципальных служащих и работников муниципальных учреждений, в т.ч. участие в краткосрочных семинарах</t>
  </si>
  <si>
    <t>123010200000000</t>
  </si>
  <si>
    <t>Обеспечивающая подпрограмма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</si>
  <si>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</si>
  <si>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финансового органа</t>
  </si>
  <si>
    <t>125010500000000</t>
  </si>
  <si>
    <t>Муниципальная программа "Цифровое муниципальное образование"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</si>
  <si>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</si>
  <si>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Основное мероприятие "Информационная инфраструктура"</t>
  </si>
  <si>
    <t>Обеспечение оборудованием и поддержание его работоспособности</t>
  </si>
  <si>
    <t>152010400000000</t>
  </si>
  <si>
    <t>Основное мероприятие "Информационная безопасность"</t>
  </si>
  <si>
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</si>
  <si>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152020100000000</t>
  </si>
  <si>
    <t>Основное мероприятие "Цифровое государственное управление"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</si>
  <si>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</si>
  <si>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152030300000000</t>
  </si>
  <si>
    <t>Непрограммные расходы</t>
  </si>
  <si>
    <t>000000000000000</t>
  </si>
  <si>
    <t>Управление по физической культуре, спорту, молодежной политике Администрации Рузского городского округа Московской области</t>
  </si>
  <si>
    <t>Муниципальная программа "Спорт"</t>
  </si>
  <si>
    <t>Подпрограмма "Развитие физической культуры и спорта"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</si>
  <si>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</si>
  <si>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Расходы на обеспечение деятельности (оказание услуг) муниципальных учреждений в области физической культуры и спорта</t>
  </si>
  <si>
    <t>051010100000000</t>
  </si>
  <si>
    <t>Организация и проведение официальных физкультурно-оздоровительных и спортивных мероприятий</t>
  </si>
  <si>
    <t>051010300000000</t>
  </si>
  <si>
    <t>Подпрограмма "Подготовка спортивного резерва"</t>
  </si>
  <si>
    <t>Основное мероприятие "Подготовка спортивного резерва"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</si>
  <si>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</si>
  <si>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053010100000000</t>
  </si>
  <si>
    <t>Обеспечение деятельности органов местного самоуправления</t>
  </si>
  <si>
    <t>054010100000000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</si>
  <si>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</si>
  <si>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"Молодежь Подмосковья"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</si>
  <si>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</si>
  <si>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Организация и проведение мероприятий по гражданско-патриотическому и духовно-нравственному воспитанию молодежи</t>
  </si>
  <si>
    <t>134010100000000</t>
  </si>
  <si>
    <t>Проведение мероприятий по обеспечению занятости несовершеннолетних</t>
  </si>
  <si>
    <t>134010300000000</t>
  </si>
  <si>
    <t>Расходы на обеспечение деятельности (оказание услуг) муниципальных учреждений в сфере молодежной политики</t>
  </si>
  <si>
    <t>134010500000000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</si>
  <si>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</si>
  <si>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152010200000000</t>
  </si>
  <si>
    <t>УПРАВЛЕНИЕ КУЛЬТУРЫ АДМИНИСТРАЦИИ РУЗСКОГО ГОРОДСКОГО ОКРУГА МОСКОВСКОЙ ОБЛАСТИ</t>
  </si>
  <si>
    <t>Муниципальная программа "Культура"</t>
  </si>
  <si>
    <t>Подпрограмма "Развитие музейного дела в Московской области"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</si>
  <si>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</si>
  <si>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</si>
  <si>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022010100000000</t>
  </si>
  <si>
    <t>Подпрограмма "Развитие библиотечного дела в Московской области"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</si>
  <si>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</si>
  <si>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 - библиотеки</t>
  </si>
  <si>
    <t>023010200000000</t>
  </si>
  <si>
    <t>Комплектование книжных фондов муниципальных общедоступных библиотек за счет средств местного бюджета</t>
  </si>
  <si>
    <t>023010600000000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</si>
  <si>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</si>
  <si>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Основное мероприятие "Обеспечение функций культурно-досуговых учреждений"</t>
  </si>
  <si>
    <t>Расходы на обеспечение деятельности (оказание услуг) муниципальных учреждений - культурно-досуговые учреждения</t>
  </si>
  <si>
    <t>024050100000000</t>
  </si>
  <si>
    <t>Мероприятия в сфере культуры</t>
  </si>
  <si>
    <t>024050300000000</t>
  </si>
  <si>
    <t>Подпрограмма "Развитие образования в сфере культуры Московской области"</t>
  </si>
  <si>
    <t>Основное мероприятие "Обеспечение функций муниципальных учреждений дополнительного образования сферы культуры"</t>
  </si>
  <si>
    <t>Расходы на обеспечение деятельности (оказание услуг) муниципальных учреждений дополнительного образования сферы культуры</t>
  </si>
  <si>
    <t>026010100000000</t>
  </si>
  <si>
    <t>Обеспечение деятельности муниципальных органов - учреждения в сфере культуры</t>
  </si>
  <si>
    <t>028010100000000</t>
  </si>
  <si>
    <t>Подпрограмма "Развитие парков культуры и отдыха"</t>
  </si>
  <si>
    <t>Основное мероприятие "Создание условий для массового отдыха жителей городского округа в парках культуры и отдыха"</t>
  </si>
  <si>
    <t>Расходы на обеспечение деятельности (оказание услуг) муниципальных учреждений - парк культуры и отдыха</t>
  </si>
  <si>
    <t>029010100000000</t>
  </si>
  <si>
    <t>Обеспечение программными продуктами</t>
  </si>
  <si>
    <t>152030100000000</t>
  </si>
  <si>
    <t>Муниципальное казенное учреждение Управление образования Администрации Рузского городского округа</t>
  </si>
  <si>
    <t>Муниципальная программа "Образование"</t>
  </si>
  <si>
    <t>Подпрограмма "Дошкольное образование"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</si>
  <si>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</si>
  <si>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</si>
  <si>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031020500000000</t>
  </si>
  <si>
    <t>Укрепление материально-технической базы и проведение текущего ремонта учреждений дошкольного образования</t>
  </si>
  <si>
    <t>031020600000000</t>
  </si>
  <si>
    <t>Профессиональная физическая охрана муниципальных учреждений дошкольного образования</t>
  </si>
  <si>
    <t>031020700000000</t>
  </si>
  <si>
    <t>Подпрограмма "Общее образование"</t>
  </si>
  <si>
    <t>Основное мероприятие "Финансовое обеспечение деятельности образовательных организаций"</t>
  </si>
  <si>
    <t>Расходы на обеспечение деятельности (оказание услуг) муниципальных учреждений - общеобразовательные организации</t>
  </si>
  <si>
    <t>032010300000000</t>
  </si>
  <si>
    <t>Укрепление материально-технической базы и проведение текущего ремонта общеобразовательных организаций</t>
  </si>
  <si>
    <t>032010400000000</t>
  </si>
  <si>
    <t>Профессиональная физическая охрана муниципальных учреждений в сфере общеобразовательных организаций</t>
  </si>
  <si>
    <t>032010500000000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</si>
  <si>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</si>
  <si>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</si>
  <si>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032030400000000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</si>
  <si>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</si>
  <si>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032030700000000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</si>
  <si>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</si>
  <si>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032030900000000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</si>
  <si>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</si>
  <si>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032031800000000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</si>
  <si>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</si>
  <si>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032050100000000</t>
  </si>
  <si>
    <t>Федеральный проект "Современная школа"</t>
  </si>
  <si>
    <t>Создание центров образования естественно-научной и технологической направленностей</t>
  </si>
  <si>
    <t>032E10200000000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</si>
  <si>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</si>
  <si>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032E10500000000</t>
  </si>
  <si>
    <t>Подпрограмма "Дополнительное образование, воспитание и психолого-социальное сопровождение детей"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</si>
  <si>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</si>
  <si>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</si>
  <si>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033030100000000</t>
  </si>
  <si>
    <t>Профессиональная физическая охрана муниципальных учреждений дополнительного образования</t>
  </si>
  <si>
    <t>033030300000000</t>
  </si>
  <si>
    <t>Проведение капитального ремонта, технического переоснащения и благоустройства территорий учреждений образования</t>
  </si>
  <si>
    <t>033030500000000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</si>
  <si>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</si>
  <si>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</si>
  <si>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033060100000000</t>
  </si>
  <si>
    <t>Подпрограмма "Обеспечивающая подпрограмма"</t>
  </si>
  <si>
    <t>Обеспечение деятельности муниципальных органов - учреждения в сфере образования</t>
  </si>
  <si>
    <t>035010100000000</t>
  </si>
  <si>
    <t>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</si>
  <si>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035010200000000</t>
  </si>
  <si>
    <t>Мероприятия в сфере образования</t>
  </si>
  <si>
    <t>035010300000000</t>
  </si>
  <si>
    <t>Муниципальная программа "Социальная защита населения"</t>
  </si>
  <si>
    <t>Подпрограмма "Развитие системы отдыха и оздоровления детей"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</si>
  <si>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</si>
  <si>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Мероприятия по организации отдыха детей в каникулярное время</t>
  </si>
  <si>
    <t>043050100000000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</si>
  <si>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</si>
  <si>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</si>
  <si>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</si>
  <si>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Оказание услуг по предоставлению видеоизображения для системы технологического обеспечения региональной общественной безопасности и оперативного управления «Безопасный регион»</t>
  </si>
  <si>
    <t>081040100000000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</si>
  <si>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</si>
  <si>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152010500000000</t>
  </si>
  <si>
    <t>Федеральный проект "Цифровая образовательная среда"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</si>
  <si>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</si>
  <si>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152E41500000000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</si>
  <si>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</si>
  <si>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152E41700000000</t>
  </si>
  <si>
    <t>Совет депутатов Рузского городского округа Московской области</t>
  </si>
  <si>
    <t>Руководство и управление в сфере установленных функций органов местного самоуправления</t>
  </si>
  <si>
    <t>Контрольно-счетная палата Рузского городского округа Московской области</t>
  </si>
  <si>
    <t>Администрация Рузского городского округа Московской области</t>
  </si>
  <si>
    <t>Муниципальная программа "Здравоохранение"</t>
  </si>
  <si>
    <t>Подпрограмма "Финансовое обеспечение системы организации медицинской помощи"</t>
  </si>
  <si>
    <t>Основное мероприятие "Развитие мер социальной поддержки медицинских работников"</t>
  </si>
  <si>
    <t>Установление медицинским и фармацевтическим работникам медицинских организаций дополнительных гарантий и мер социальной поддержки</t>
  </si>
  <si>
    <t>015030200000000</t>
  </si>
  <si>
    <t>Подпрограмма "Развитие архивного дела в Московской области"</t>
  </si>
  <si>
    <t>Основное мероприятие "Хранение, комплектование, учет и использование архивных документов в муниципальных архивах"</t>
  </si>
  <si>
    <t>Расходы на обеспечение деятельности (оказание услуг) муниципальных архивов</t>
  </si>
  <si>
    <t>027010500000000</t>
  </si>
  <si>
    <t>Подпрограмма "Социальная поддержка граждан"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</si>
  <si>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</si>
  <si>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</si>
  <si>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041180300000000</t>
  </si>
  <si>
    <t>Основное мероприятие "Дополнительные меры социальной поддержки и социальной помощи гражданам"</t>
  </si>
  <si>
    <t>Оказание мер социальной поддержки отдельным категориям граждан</t>
  </si>
  <si>
    <t>041190100000000</t>
  </si>
  <si>
    <t>Муниципальная программа "Развитие сельского хозяйства"</t>
  </si>
  <si>
    <t>Подпрограмма "Развитие отраслей сельского хозяйства и перерабатывающей промышленности"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</si>
  <si>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</si>
  <si>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Организация и проведение конкурсов, выставок</t>
  </si>
  <si>
    <t>061100200000000</t>
  </si>
  <si>
    <t>Подпрограмма "Развитие мелиорации земель сельскохозяйственного назначения"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</si>
  <si>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</si>
  <si>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</si>
  <si>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>062010100000000</t>
  </si>
  <si>
    <t>Проведение мероприятий по комплексной борьбе с борщевиком Сосновского</t>
  </si>
  <si>
    <t>062010200000000</t>
  </si>
  <si>
    <t>Подпрограмма "Комплексное развитие сельских территорий"</t>
  </si>
  <si>
    <t>Основное мероприятие "Благоустройство сельских территорий"</t>
  </si>
  <si>
    <t>Обеспечение комплексного развития сельских территорий (Организация наружного освещения территорий)</t>
  </si>
  <si>
    <t>063040300000000</t>
  </si>
  <si>
    <t>Основное мероприятие "Развитие торгового обслуживания в сельских населенных пунктах"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</si>
  <si>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</si>
  <si>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063050100000000</t>
  </si>
  <si>
    <t>Муниципальная программа "Экология и окружающая среда"</t>
  </si>
  <si>
    <t>Подпрограмма "Охрана окружающей среды"</t>
  </si>
  <si>
    <t>Основное мероприятие "Проведение обследований состояния окружающей среды"</t>
  </si>
  <si>
    <t>Проведение обследований состояния окружающей среды</t>
  </si>
  <si>
    <t>071010100000000</t>
  </si>
  <si>
    <t>Основное мероприятие "Вовлечение населения в экологические мероприятия"</t>
  </si>
  <si>
    <t>Вовлечение населения в экологические мероприятия</t>
  </si>
  <si>
    <t>071030100000000</t>
  </si>
  <si>
    <t>Подпрограмма "Развитие водохозяйственного комплекса"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</si>
  <si>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</si>
  <si>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Расходы на эксплуатацию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</si>
  <si>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072010400000000</t>
  </si>
  <si>
    <t>Проведение текущего ремонта гидротехнических сооружений, находящихся в собственности муниципального образования, в том числе разработка проектной документации</t>
  </si>
  <si>
    <t>072010500000000</t>
  </si>
  <si>
    <t>Подпрограмма "Региональная программа в области обращения с отходами, в том числе с твердыми коммунальными отходами"</t>
  </si>
  <si>
    <t>Основное мероприятие "Организация работ в области обращения с отходами"</t>
  </si>
  <si>
    <t>Проведение работ биологического этапа рекультивации</t>
  </si>
  <si>
    <t>075110200000000</t>
  </si>
  <si>
    <t>Ликвидация несанкционированных свалок</t>
  </si>
  <si>
    <t>075110500000000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</si>
  <si>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</si>
  <si>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Проведение мероприятий по профилактике терроризма</t>
  </si>
  <si>
    <t>081010100000000</t>
  </si>
  <si>
    <t>Проведение работ по установке видеокамер с подключением к системе «Безопасный регион» на подъездах многоквартирных домов</t>
  </si>
  <si>
    <t>081040200000000</t>
  </si>
  <si>
    <t>Обслуживание, модернизация и развитие системы «Безопасный регион»</t>
  </si>
  <si>
    <t>081040300000000</t>
  </si>
  <si>
    <t>Основное мероприятие "Развитие похоронного дела на территории Московской области"</t>
  </si>
  <si>
    <t>Расходы на обеспечение деятельности (оказание услуг) в сфере похоронного дела</t>
  </si>
  <si>
    <t>081070200000000</t>
  </si>
  <si>
    <t>Оформление земельных участков под кладбищами в муниципальную собственность, включая создание новых кладбищ</t>
  </si>
  <si>
    <t>081070300000000</t>
  </si>
  <si>
    <t>Зимние и летние работы по содержанию мест захоронений, текущий и капитальный ремонт основных фондов</t>
  </si>
  <si>
    <t>081070400000000</t>
  </si>
  <si>
    <t>Содержание и благоустройство могил и надгробий Героев Советского Союза, Героев Российской Федерации или полных кавалеров ордена Славы при отсутствии близких родственников, если таковые могилы и надгробия имеются на территории кладбищ</t>
  </si>
  <si>
    <t>081070600000000</t>
  </si>
  <si>
    <t>Проведение инвентаризации мест захоронений</t>
  </si>
  <si>
    <t>081070700000000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</si>
  <si>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</si>
  <si>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</si>
  <si>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Подготовка населения в области гражданской обороны и действиям в чрезвычайных ситуациях. Пропаганда знаний в области ЧС и ГО (изготовление и распространение памяток, листовок, аншлагов, баннеров и т.д.)</t>
  </si>
  <si>
    <t>082010400000000</t>
  </si>
  <si>
    <t>Содержание оперативного персонала системы обеспечения вызова муниципальных экстренных оперативных служб по единому номеру 112, ЕДДС (кроме заработной платы)</t>
  </si>
  <si>
    <t>082010900000000</t>
  </si>
  <si>
    <t>Совершенствование и развитие системы обеспечения вызова муниципальных экстренных оперативных служб по единому номеру 112, ЕДДС</t>
  </si>
  <si>
    <t>082011000000000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</si>
  <si>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</si>
  <si>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</t>
  </si>
  <si>
    <t>082020100000000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</si>
  <si>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</si>
  <si>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</si>
  <si>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Содержание, поддержание в постоянной готовности к применению систем оповещения и информирования населения при чрезвычайных ситуациях или об угрозе возникновения чрезвычайной ситуации (аварии, происшествиях эпидемии) или военных конфликтах</t>
  </si>
  <si>
    <t>083010100000000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</si>
  <si>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</si>
  <si>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"Повышение степени пожарной безопасности"</t>
  </si>
  <si>
    <t>Создание, оборудование и содержание (в том числе очистка) противопожарных водоемов</t>
  </si>
  <si>
    <t>084010300000000</t>
  </si>
  <si>
    <t>Дополнительные мероприятия в условиях особого противопожарного режима (в том числе установка видеокамер для мониторинга обстановки в местах граничащих с лесным массивом, сельскохозяйственными землями)</t>
  </si>
  <si>
    <t>084010700000000</t>
  </si>
  <si>
    <t>Муниципальная программа "Жилище"</t>
  </si>
  <si>
    <t>Подпрограмма "Обеспечение жильем молодых семей"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</si>
  <si>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</si>
  <si>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Реализация мероприятий по обеспечению жильем молодых семей</t>
  </si>
  <si>
    <t>092010100000000</t>
  </si>
  <si>
    <t>Подпрограмма "Социальная ипотека"</t>
  </si>
  <si>
    <t>Основное мероприятие "I этап реализации подпрограммы 4. Компенсация оплаты основного долга по ипотечному жилищному кредиту"</t>
  </si>
  <si>
    <t>Компенсация оплаты основного долга по ипотечному жилищному кредиту</t>
  </si>
  <si>
    <t>094010100000000</t>
  </si>
  <si>
    <t>Муниципальная программа "Развитие инженерной инфраструктуры и энергоэффективности"</t>
  </si>
  <si>
    <t>Подпрограмма "Чистая вода"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</si>
  <si>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</si>
  <si>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Капитальный ремонт, приобретение, монтаж и ввод в эксплуатацию объектов водоснабжения</t>
  </si>
  <si>
    <t>101020200000000</t>
  </si>
  <si>
    <t>Подпрограмма "Системы водоотведения"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</si>
  <si>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</si>
  <si>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Строительство и реконструкция объектов очистки сточных вод</t>
  </si>
  <si>
    <t>102010200000000</t>
  </si>
  <si>
    <t>Обеспечение мероприятий по модернизации систем коммунальной инфраструктуры</t>
  </si>
  <si>
    <t>102010400000000</t>
  </si>
  <si>
    <t>Подпрограмма "Создание условий для обеспечения качественными коммунальными услугами"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</si>
  <si>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</si>
  <si>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Капитальный ремонт, приобретение, монтаж и ввод в эксплуатацию объектов коммунальной инфраструктуры</t>
  </si>
  <si>
    <t>103020100000000</t>
  </si>
  <si>
    <t>Строительство и реконструкция объектов коммунальной инфраструктуры</t>
  </si>
  <si>
    <t>103020200000000</t>
  </si>
  <si>
    <t>Организация в границах городского округа теплоснабжения населения</t>
  </si>
  <si>
    <t>103020500000000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</si>
  <si>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</si>
  <si>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108010100000000</t>
  </si>
  <si>
    <t>Расходы на обеспечение деятельности (оказание услуг) муниципальных учреждений в сфере жилищно-коммунального хозяйства</t>
  </si>
  <si>
    <t>108010200000000</t>
  </si>
  <si>
    <t>Муниципальная программа "Предпринимательство"</t>
  </si>
  <si>
    <t>Подпрограмма "Развитие малого и среднего предпринимательства"</t>
  </si>
  <si>
    <t>Основное мероприятие "Реализация механизмов муниципальной поддержки субъектов малого и среднего предпринимательства"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</si>
  <si>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</si>
  <si>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113020200000000</t>
  </si>
  <si>
    <t>Расходы на обеспечение деятельности (оказание услуг) в сфере предпринимательства, создание коворкинг центров</t>
  </si>
  <si>
    <t>113020400000000</t>
  </si>
  <si>
    <t>Основное мероприятие "Популяризация предпринимательства"</t>
  </si>
  <si>
    <t>Реализация мероприятий по популяризации малого и среднего предпринимательства</t>
  </si>
  <si>
    <t>113080100000000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</si>
  <si>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</si>
  <si>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</si>
  <si>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Расходы, связанные с владением, пользованием и распоряжением имуществом, находящимся в муниципальной собственности городского округа</t>
  </si>
  <si>
    <t>121020100000000</t>
  </si>
  <si>
    <t>Взносы на капитальный ремонт общего имущества многоквартирных домов</t>
  </si>
  <si>
    <t>121020200000000</t>
  </si>
  <si>
    <t>Организация в соответствии с Федеральным законом от 24 июля 2007 №221-ФЗ «О кадастровой деятельности» выполнения комплексных кадастровых работ и утверждение карты-плана территории</t>
  </si>
  <si>
    <t>121020300000000</t>
  </si>
  <si>
    <t>Обеспечение деятельности муниципальных органов в сфере земельно-имущественных отношений</t>
  </si>
  <si>
    <t>121070100000000</t>
  </si>
  <si>
    <t>Подпрограмма "Управление муниципальными финансами"</t>
  </si>
  <si>
    <t>Основное мероприятие "Управление муниципальным долгом"</t>
  </si>
  <si>
    <t>Обслуживание муниципального долга по бюджетным кредитам</t>
  </si>
  <si>
    <t>124060100000000</t>
  </si>
  <si>
    <t>Обслуживание муниципального долга по коммерческим кредитам</t>
  </si>
  <si>
    <t>124060200000000</t>
  </si>
  <si>
    <t>Функционирование высшего должностного лица</t>
  </si>
  <si>
    <t>125010100000000</t>
  </si>
  <si>
    <t>Расходы на обеспечение деятельности администрации</t>
  </si>
  <si>
    <t>125010200000000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</si>
  <si>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</si>
  <si>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125010600000000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</si>
  <si>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</si>
  <si>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125010700000000</t>
  </si>
  <si>
    <t>Организация и осуществление мероприятий по мобилизационной подготовке</t>
  </si>
  <si>
    <t>125010800000000</t>
  </si>
  <si>
    <t>Взносы в общественные организации (Уплата членских взносов членами Совета муниципальных образований Московской области)</t>
  </si>
  <si>
    <t>125011000000000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</si>
  <si>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</si>
  <si>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</si>
  <si>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</si>
  <si>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131010100000000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</si>
  <si>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</si>
  <si>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131010200000000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</si>
  <si>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</si>
  <si>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>131010300000000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</si>
  <si>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</si>
  <si>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131010400000000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</si>
  <si>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</si>
  <si>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131010500000000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</si>
  <si>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</si>
  <si>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131010600000000</t>
  </si>
  <si>
    <t>Расходы на обеспечение деятельности (оказание услуг) муниципальных учреждений в сфере информационной политики</t>
  </si>
  <si>
    <t>131010700000000</t>
  </si>
  <si>
    <t>Основное мероприятие "Организация создания и эксплуатации сети объектов наружной рекламы"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</si>
  <si>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</si>
  <si>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131070100000000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</si>
  <si>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</si>
  <si>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131070200000000</t>
  </si>
  <si>
    <t>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</t>
  </si>
  <si>
    <t>131070300000000</t>
  </si>
  <si>
    <t>Подпрограмма "Эффективное местное самоуправление Московской области"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</si>
  <si>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</si>
  <si>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</si>
  <si>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133070100000000</t>
  </si>
  <si>
    <t>Муниципальная программа "Развитие и функционирование дорожно-транспортного комплекса"</t>
  </si>
  <si>
    <t>Подпрограмма "Пассажирский транспорт общего пользования"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</si>
  <si>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</si>
  <si>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</si>
  <si>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141020100000000</t>
  </si>
  <si>
    <t>Подпрограмма "Дороги Подмосковья"</t>
  </si>
  <si>
    <t>Основное мероприятие "Ремонт, капитальный ремонт сети автомобильных дорог, мостов и путепроводов местного значения"</t>
  </si>
  <si>
    <t>Софинансирование работ по капитальному ремонту и ремонту автомобильных дорог общего пользования местного значения</t>
  </si>
  <si>
    <t>142050100000000</t>
  </si>
  <si>
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</si>
  <si>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142050200000000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</si>
  <si>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</si>
  <si>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142050300000000</t>
  </si>
  <si>
    <t>Дорожная деятельность в отношении автомобильных дорог местного значения в границах городского округа</t>
  </si>
  <si>
    <t>142050500000000</t>
  </si>
  <si>
    <t>Создание и обеспечение функционирования парковок (парковочных мест)</t>
  </si>
  <si>
    <t>142050700000000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</si>
  <si>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</si>
  <si>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</si>
  <si>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</si>
  <si>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151020300000000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</si>
  <si>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</si>
  <si>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</si>
  <si>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151030200000000</t>
  </si>
  <si>
    <t>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</si>
  <si>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152010100000000</t>
  </si>
  <si>
    <t>Муниципальная программа "Архитектура и градостроительство"</t>
  </si>
  <si>
    <t>Подпрограмма "Реализация политики пространственного развития городского округа"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</si>
  <si>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 Московской области"</t>
  </si>
  <si>
    <t>Ликвидация самовольных, недостроенных и аварийных объектов на территории муниципального образования Московской области</t>
  </si>
  <si>
    <t>162040100000000</t>
  </si>
  <si>
    <t>Муниципальная программа "Формирование современной комфортной городской среды"</t>
  </si>
  <si>
    <t>Подпрограмма "Комфортная городская среда"</t>
  </si>
  <si>
    <t>Основное мероприятие "Благоустройство общественных территорий муниципальных образований Московской области"</t>
  </si>
  <si>
    <t>Комплексное благоустройство территорий муниципальных образований Московской области</t>
  </si>
  <si>
    <t>171010400000000</t>
  </si>
  <si>
    <t>Устройство контейнерных площадок</t>
  </si>
  <si>
    <t>171010600000000</t>
  </si>
  <si>
    <t>Обустройство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</si>
  <si>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171010700000000</t>
  </si>
  <si>
    <t xml:space="preserve">Обустройство и установка детских игровых площадок на территории муниципальных образований Московской области за счет средств местного бюджета </t>
  </si>
  <si>
    <t>171011000000000</t>
  </si>
  <si>
    <t>Устройство и капитальный ремонт систем наружного освещения в рамках реализации проекта "Светлый город" за счет средств местного бюджета</t>
  </si>
  <si>
    <t>171011200000000</t>
  </si>
  <si>
    <t>Ремонт дворовых территорий за счет средств местного бюджета</t>
  </si>
  <si>
    <t>171011400000000</t>
  </si>
  <si>
    <t>Выполнение мероприятий по организации наружного освещения территорий  городских округов Московской области</t>
  </si>
  <si>
    <t>171011700000000</t>
  </si>
  <si>
    <t>Ямочный ремонт асфальтового покрытия дворовых территорий</t>
  </si>
  <si>
    <t>171012100000000</t>
  </si>
  <si>
    <t>Создание и ремонт пешеходных коммуникаций</t>
  </si>
  <si>
    <t>171012500000000</t>
  </si>
  <si>
    <t>Федеральный проект "Формирование комфортной городской среды"</t>
  </si>
  <si>
    <t>Ремонт дворовых территорий</t>
  </si>
  <si>
    <t>171F20800000000</t>
  </si>
  <si>
    <t>Устройство и капитальный ремонт систем наружного освещения в рамках реализации проекта «Светлый город»</t>
  </si>
  <si>
    <t>171F21000000000</t>
  </si>
  <si>
    <t>Обустройство и установка детских игровых площадок на территории муниципальных образований Московской области</t>
  </si>
  <si>
    <t>171F21500000000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</si>
  <si>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</si>
  <si>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</si>
  <si>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Содержание, ремонт объектов благоустройства, в т.ч. озеленение территорий</t>
  </si>
  <si>
    <t>172010100000000</t>
  </si>
  <si>
    <t>Содержание, ремонт и восстановление уличного освещения</t>
  </si>
  <si>
    <t>172010200000000</t>
  </si>
  <si>
    <t>Организация благоустройства территории городского округа в части ремонта асфальтового покрытия дворовых территорий</t>
  </si>
  <si>
    <t>172010300000000</t>
  </si>
  <si>
    <t>Расходы на обеспечение деятельности (оказание услуг) муниципальных учреждений в сфере благоустройства</t>
  </si>
  <si>
    <t>172010400000000</t>
  </si>
  <si>
    <t>Организация оплачиваемых общественных работ, субботников</t>
  </si>
  <si>
    <t>172010500000000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</si>
  <si>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</si>
  <si>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</si>
  <si>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</si>
  <si>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173010100000000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</si>
  <si>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</si>
  <si>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Проведение капитального ремонта многоквартирных домов на территории Московской области</t>
  </si>
  <si>
    <t>173020100000000</t>
  </si>
  <si>
    <t>Муниципальная программа "Строительство объектов социальной инфраструктуры"</t>
  </si>
  <si>
    <t>Подпрограмма "Строительство (реконструкция) объектов культуры"</t>
  </si>
  <si>
    <t>Основное мероприятие "Организация строительства (реконструкции) объектов культуры"</t>
  </si>
  <si>
    <t>Строительство (реконструкция) объектов культуры за счет средств бюджетов муниципальных образований Московской области</t>
  </si>
  <si>
    <t>182010100000000</t>
  </si>
  <si>
    <t>Подпрограмма "Строительство (реконструкция) объектов образования"</t>
  </si>
  <si>
    <t>Капитальные вложения в общеобразовательные организации в целях обеспечения односменного режима обучения</t>
  </si>
  <si>
    <t>183E10300000000</t>
  </si>
  <si>
    <t>Расходы на обеспечение деятельности (оказание услуг) муниципальных учреждений в сфере строительства</t>
  </si>
  <si>
    <t>187010100000000</t>
  </si>
  <si>
    <t>Муниципальная программа "Переселение граждан из аварийного жилищного фонда"</t>
  </si>
  <si>
    <t>Подпрограмма "Обеспечение мероприятий по переселению граждан из аварийного жилищного фонда в Московской области"</t>
  </si>
  <si>
    <t>Основное мероприятие "Переселение граждан из аварийного жилищного фонда"</t>
  </si>
  <si>
    <t>Обеспечение мероприятий по переселению граждан</t>
  </si>
  <si>
    <t>192020100000000</t>
  </si>
  <si>
    <t>Федеральный проект "Обеспечение устойчивого сокращения непригодного для проживания жилищного фонда"</t>
  </si>
  <si>
    <t>Обеспечение мероприятий по переселению граждан из непригодного для проживания жилищного фонда, признанного аварийным до 01.01.2017</t>
  </si>
  <si>
    <t>192F30100000000</t>
  </si>
  <si>
    <t>Подпрограмма "Обеспечение мероприятий в рамках Адресной программы Московской области "Переселение граждан из аварийного жилищного фонда в Московской области на 2016-2021 годы"</t>
  </si>
  <si>
    <t>Основное мероприятие "Переселение граждан из многоквартирных жилых домов, признанных аварийными в установленном законодательством порядке"</t>
  </si>
  <si>
    <t>Обеспечение мероприятий по переселению граждан в рамках адресной программы Московской области 2016-2021</t>
  </si>
  <si>
    <t>193010100000000</t>
  </si>
  <si>
    <t>Обеспечение мероприятий по переселению граждан из непригодного для проживания жилищного фонда, признанного аварийным до 01.01.2017, по третьему этапу</t>
  </si>
  <si>
    <t>193F30300000000</t>
  </si>
  <si>
    <t>Итого:</t>
  </si>
  <si>
    <t>Иные мероприятия, проводимые в связи с коронавирусом</t>
  </si>
  <si>
    <t>Иные расходы</t>
  </si>
  <si>
    <t>Председатель Контрольно-счетной палаты</t>
  </si>
  <si>
    <t>Обеспечение деятельности контрольно-счетной палаты</t>
  </si>
  <si>
    <t>Председатель представительного органа местного самоуправления</t>
  </si>
  <si>
    <t>Расходы на содержание представительного органа муниципального образования</t>
  </si>
  <si>
    <t>Оплата исполнительных листов, судебных издержек</t>
  </si>
  <si>
    <t>Резервный фонд администрации</t>
  </si>
  <si>
    <t>Резервный фонд на предупреждение и ликвидацию чрезвычайных ситуаций и последствий стихийных бедствий</t>
  </si>
  <si>
    <t>Ежемесячные денежные выплаты Почетным гражданам</t>
  </si>
  <si>
    <t xml:space="preserve">по собственным доходам и расходам на исполнение собственных полномочий </t>
  </si>
  <si>
    <t>органов местного самоуправления Рузского городского округа Московской области</t>
  </si>
  <si>
    <t>(без учета межбюджетных трансфертов, носящий целевой характер)</t>
  </si>
  <si>
    <t>Ед.изм.: тыс.рублей</t>
  </si>
  <si>
    <t>Код дохода по бюджетной классификации</t>
  </si>
  <si>
    <t>Наименование группы, подгруппы, статьи</t>
  </si>
  <si>
    <t xml:space="preserve">Утверждено Решением о бюджете </t>
  </si>
  <si>
    <t>Процент исполнения (%)</t>
  </si>
  <si>
    <t>000 1 01 00000 00 0000 000</t>
  </si>
  <si>
    <t>Налог на прибыль, доходы</t>
  </si>
  <si>
    <t>000 1 03 00000 00 0000 000</t>
  </si>
  <si>
    <t>Акцизы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</si>
  <si>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</si>
  <si>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</si>
  <si>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</si>
  <si>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</si>
  <si>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</si>
  <si>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</si>
  <si>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</si>
  <si>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</si>
  <si>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</si>
  <si>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</si>
  <si>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</si>
  <si>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</si>
  <si>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</si>
  <si>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</si>
  <si>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</si>
  <si>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 возмещение ущерба</t>
  </si>
  <si>
    <t>000 1 17 00000 00 0000 000</t>
  </si>
  <si>
    <t>Прочие неналоговые доходы</t>
  </si>
  <si>
    <t>000 2 02 10000 00 0000 000</t>
  </si>
  <si>
    <t>Дотации бюджетам субъектов Российской Федерации и муниципальных образований</t>
  </si>
  <si>
    <t>Х</t>
  </si>
  <si>
    <t>Оценка ожидаемого исполнения бюджета Рузского городского округа по источникам внутреннего финансирования дефицита бюджета на 2020 год</t>
  </si>
  <si>
    <t>Вид источника финансирования дефицита бюджета</t>
  </si>
  <si>
    <t xml:space="preserve">Утверждено решением о бюджете </t>
  </si>
  <si>
    <t>Дефицит (со знаком "минус"), профицит (со знаком "плюс") бюджета Рузского городского округа</t>
  </si>
  <si>
    <t>000 01 02 00 00 00 0000 000</t>
  </si>
  <si>
    <t>Кредиты кредитных организаций</t>
  </si>
  <si>
    <t>000 01 02 00 00 00 0000 700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</si>
  <si>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</si>
  <si>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</si>
  <si>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</si>
  <si>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</si>
  <si>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</si>
  <si>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000 01 03 00 00 00 0000 800</t>
  </si>
  <si>
    <t>000 01 05 00 00 00 0000 000</t>
  </si>
  <si>
    <t>Изменение остатков средств на счетах по учету средств бюджета</t>
  </si>
  <si>
    <t>000 01 05 02 01 05 0000 510</t>
  </si>
  <si>
    <t>Увеличение прочих остатков денежных средств бюджета городского округа</t>
  </si>
  <si>
    <t>000 01 05 02 01 05 0000 610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</si>
  <si>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</si>
  <si>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</si>
  <si>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</si>
  <si>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</si>
  <si>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</t>
  </si>
  <si>
    <t>000 01 06 05 00 00 0000 000</t>
  </si>
  <si>
    <t>000 00 00 00 00 00 0000 000</t>
  </si>
  <si>
    <t xml:space="preserve">Начальник финансового управления </t>
  </si>
  <si>
    <t>Администрации Рузского городского округа</t>
  </si>
  <si>
    <t>Оценка ожидаемого исполнения бюджета Рузского городского округа на 2021 год</t>
  </si>
  <si>
    <t>Оценка ожидаемого исполнения доходной части бюджета Рузского городского округа на 2021 год</t>
  </si>
  <si>
    <t>Ожидаемое исполнение за  2021 год</t>
  </si>
  <si>
    <t>Ожидаемое исполнение 2021 год</t>
  </si>
  <si>
    <t>"12" ноября 2021 года</t>
  </si>
  <si>
    <t>Привлечение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</si>
  <si>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</t>
  </si>
  <si>
    <t xml:space="preserve">Погашение бюджетных  кредитов, предоставленных другими бюджетами бюджетной системы Российской Федерации </t>
  </si>
  <si>
    <t>В.Б. Буздина</t>
  </si>
  <si>
    <t>Код главы</t>
  </si>
  <si>
    <t>Оценка ожидаемого исполнения расходной части бюджета Рузского городского округа на 2021 год</t>
  </si>
  <si>
    <t>001</t>
  </si>
  <si>
    <t>002</t>
  </si>
  <si>
    <t>003</t>
  </si>
  <si>
    <t>008</t>
  </si>
  <si>
    <t>015</t>
  </si>
  <si>
    <t>018</t>
  </si>
  <si>
    <t>016</t>
  </si>
  <si>
    <t>0180</t>
  </si>
  <si>
    <t>План на 2021 год</t>
  </si>
</sst>
</file>

<file path=xl/styles.xml><?xml version="1.0" encoding="utf-8"?>
<styleSheet xmlns="http://schemas.openxmlformats.org/spreadsheetml/2006/main">
  <numFmts count="4">
    <numFmt numFmtId="164" formatCode="[&gt;=5]#,##0.00,;[Red][&lt;=-5]\-#,##0.00,;#,##0.00,"/>
    <numFmt numFmtId="165" formatCode="#,##0.00_ ;[Red]\-#,##0.00\ "/>
    <numFmt numFmtId="166" formatCode="#,##0.0"/>
    <numFmt numFmtId="167" formatCode="0.0"/>
  </numFmts>
  <fonts count="16">
    <font>
      <sz val="11"/>
      <color indexed="8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3" fillId="0" borderId="0" xfId="1" applyFont="1"/>
    <xf numFmtId="166" fontId="3" fillId="0" borderId="0" xfId="1" applyNumberFormat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8" borderId="7" xfId="1" applyFont="1" applyFill="1" applyBorder="1" applyAlignment="1">
      <alignment horizontal="center" vertical="center" wrapText="1"/>
    </xf>
    <xf numFmtId="166" fontId="3" fillId="8" borderId="7" xfId="1" applyNumberFormat="1" applyFont="1" applyFill="1" applyBorder="1" applyAlignment="1">
      <alignment horizontal="center" vertical="center" wrapText="1"/>
    </xf>
    <xf numFmtId="2" fontId="3" fillId="8" borderId="7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6" fontId="3" fillId="0" borderId="0" xfId="1" applyNumberFormat="1" applyFont="1" applyAlignment="1">
      <alignment horizontal="center" vertical="center" wrapText="1"/>
    </xf>
    <xf numFmtId="1" fontId="3" fillId="9" borderId="7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 wrapText="1"/>
    </xf>
    <xf numFmtId="0" fontId="3" fillId="0" borderId="7" xfId="1" applyFont="1" applyBorder="1" applyAlignment="1">
      <alignment wrapText="1"/>
    </xf>
    <xf numFmtId="166" fontId="3" fillId="0" borderId="7" xfId="1" applyNumberFormat="1" applyFont="1" applyBorder="1" applyAlignment="1">
      <alignment wrapText="1"/>
    </xf>
    <xf numFmtId="166" fontId="3" fillId="0" borderId="7" xfId="1" applyNumberFormat="1" applyFont="1" applyBorder="1"/>
    <xf numFmtId="167" fontId="3" fillId="0" borderId="7" xfId="1" applyNumberFormat="1" applyFont="1" applyBorder="1"/>
    <xf numFmtId="0" fontId="5" fillId="10" borderId="7" xfId="1" applyFont="1" applyFill="1" applyBorder="1"/>
    <xf numFmtId="0" fontId="5" fillId="10" borderId="7" xfId="1" applyFont="1" applyFill="1" applyBorder="1" applyAlignment="1">
      <alignment horizontal="center" wrapText="1"/>
    </xf>
    <xf numFmtId="166" fontId="5" fillId="10" borderId="7" xfId="1" applyNumberFormat="1" applyFont="1" applyFill="1" applyBorder="1"/>
    <xf numFmtId="0" fontId="3" fillId="0" borderId="0" xfId="1" applyFont="1" applyAlignment="1">
      <alignment wrapText="1"/>
    </xf>
    <xf numFmtId="166" fontId="3" fillId="0" borderId="0" xfId="1" applyNumberFormat="1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/>
    <xf numFmtId="0" fontId="3" fillId="8" borderId="7" xfId="0" applyFont="1" applyFill="1" applyBorder="1" applyAlignment="1">
      <alignment horizontal="center" vertical="center" wrapText="1"/>
    </xf>
    <xf numFmtId="166" fontId="3" fillId="8" borderId="7" xfId="0" applyNumberFormat="1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3" fontId="3" fillId="1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6" fontId="3" fillId="0" borderId="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7" xfId="1" applyNumberFormat="1" applyFont="1" applyBorder="1"/>
    <xf numFmtId="0" fontId="3" fillId="11" borderId="7" xfId="0" applyFont="1" applyFill="1" applyBorder="1" applyAlignment="1">
      <alignment horizontal="left" vertical="center" wrapText="1"/>
    </xf>
    <xf numFmtId="166" fontId="3" fillId="11" borderId="7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/>
    <xf numFmtId="0" fontId="3" fillId="0" borderId="7" xfId="0" applyFont="1" applyFill="1" applyBorder="1" applyAlignment="1">
      <alignment wrapText="1"/>
    </xf>
    <xf numFmtId="166" fontId="3" fillId="0" borderId="7" xfId="0" applyNumberFormat="1" applyFont="1" applyFill="1" applyBorder="1" applyAlignment="1">
      <alignment vertical="center" wrapText="1"/>
    </xf>
    <xf numFmtId="166" fontId="3" fillId="0" borderId="7" xfId="0" applyNumberFormat="1" applyFont="1" applyFill="1" applyBorder="1" applyAlignment="1">
      <alignment vertical="center"/>
    </xf>
    <xf numFmtId="0" fontId="3" fillId="11" borderId="7" xfId="0" applyFont="1" applyFill="1" applyBorder="1"/>
    <xf numFmtId="0" fontId="3" fillId="11" borderId="7" xfId="0" applyFont="1" applyFill="1" applyBorder="1" applyAlignment="1">
      <alignment wrapText="1"/>
    </xf>
    <xf numFmtId="166" fontId="3" fillId="0" borderId="7" xfId="0" applyNumberFormat="1" applyFont="1" applyFill="1" applyBorder="1" applyAlignment="1">
      <alignment horizontal="right" vertical="center"/>
    </xf>
    <xf numFmtId="166" fontId="3" fillId="11" borderId="7" xfId="0" applyNumberFormat="1" applyFont="1" applyFill="1" applyBorder="1" applyAlignment="1">
      <alignment vertical="center"/>
    </xf>
    <xf numFmtId="166" fontId="3" fillId="11" borderId="7" xfId="0" applyNumberFormat="1" applyFont="1" applyFill="1" applyBorder="1" applyAlignment="1">
      <alignment vertical="center" wrapText="1"/>
    </xf>
    <xf numFmtId="166" fontId="6" fillId="0" borderId="7" xfId="0" applyNumberFormat="1" applyFont="1" applyFill="1" applyBorder="1" applyAlignment="1">
      <alignment horizontal="right" vertical="center" wrapText="1"/>
    </xf>
    <xf numFmtId="166" fontId="6" fillId="0" borderId="7" xfId="0" applyNumberFormat="1" applyFont="1" applyBorder="1" applyAlignment="1">
      <alignment horizontal="right" vertical="center" wrapText="1"/>
    </xf>
    <xf numFmtId="0" fontId="5" fillId="12" borderId="7" xfId="0" applyFont="1" applyFill="1" applyBorder="1"/>
    <xf numFmtId="0" fontId="5" fillId="12" borderId="7" xfId="0" applyFont="1" applyFill="1" applyBorder="1" applyAlignment="1">
      <alignment wrapText="1"/>
    </xf>
    <xf numFmtId="166" fontId="5" fillId="12" borderId="7" xfId="0" applyNumberFormat="1" applyFont="1" applyFill="1" applyBorder="1" applyAlignment="1">
      <alignment vertical="center"/>
    </xf>
    <xf numFmtId="0" fontId="7" fillId="0" borderId="0" xfId="1" applyFont="1"/>
    <xf numFmtId="166" fontId="7" fillId="0" borderId="0" xfId="1" applyNumberFormat="1" applyFont="1"/>
    <xf numFmtId="0" fontId="8" fillId="0" borderId="0" xfId="1" applyFont="1" applyAlignment="1"/>
    <xf numFmtId="0" fontId="8" fillId="0" borderId="0" xfId="1" applyFont="1"/>
    <xf numFmtId="166" fontId="8" fillId="0" borderId="0" xfId="1" applyNumberFormat="1" applyFont="1"/>
    <xf numFmtId="166" fontId="3" fillId="7" borderId="0" xfId="1" applyNumberFormat="1" applyFont="1" applyFill="1"/>
    <xf numFmtId="0" fontId="10" fillId="0" borderId="0" xfId="0" applyFont="1"/>
    <xf numFmtId="49" fontId="12" fillId="0" borderId="0" xfId="0" applyNumberFormat="1" applyFont="1" applyBorder="1" applyAlignment="1">
      <alignment horizontal="center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/>
    </xf>
    <xf numFmtId="49" fontId="11" fillId="13" borderId="22" xfId="0" applyNumberFormat="1" applyFont="1" applyFill="1" applyBorder="1" applyAlignment="1">
      <alignment horizontal="center" vertical="center" wrapText="1"/>
    </xf>
    <xf numFmtId="0" fontId="12" fillId="14" borderId="4" xfId="0" applyNumberFormat="1" applyFont="1" applyFill="1" applyBorder="1" applyAlignment="1">
      <alignment vertical="center" wrapText="1"/>
    </xf>
    <xf numFmtId="49" fontId="11" fillId="14" borderId="2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15" borderId="4" xfId="0" applyNumberFormat="1" applyFont="1" applyFill="1" applyBorder="1" applyAlignment="1">
      <alignment vertical="center" wrapText="1"/>
    </xf>
    <xf numFmtId="49" fontId="12" fillId="15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1" fillId="13" borderId="23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/>
    <xf numFmtId="49" fontId="14" fillId="4" borderId="1" xfId="0" applyNumberFormat="1" applyFont="1" applyFill="1" applyBorder="1" applyAlignment="1">
      <alignment horizontal="center" vertical="center" wrapText="1"/>
    </xf>
    <xf numFmtId="0" fontId="10" fillId="7" borderId="0" xfId="0" applyFont="1" applyFill="1"/>
    <xf numFmtId="0" fontId="12" fillId="0" borderId="0" xfId="0" applyNumberFormat="1" applyFont="1" applyBorder="1" applyAlignment="1"/>
    <xf numFmtId="0" fontId="13" fillId="0" borderId="0" xfId="0" applyFont="1" applyBorder="1" applyAlignment="1"/>
    <xf numFmtId="49" fontId="1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166" fontId="5" fillId="0" borderId="14" xfId="1" applyNumberFormat="1" applyFont="1" applyBorder="1" applyAlignment="1">
      <alignment horizontal="left"/>
    </xf>
    <xf numFmtId="0" fontId="11" fillId="13" borderId="11" xfId="0" applyNumberFormat="1" applyFont="1" applyFill="1" applyBorder="1" applyAlignment="1">
      <alignment horizontal="left" vertical="center" wrapText="1"/>
    </xf>
    <xf numFmtId="49" fontId="11" fillId="3" borderId="7" xfId="0" applyNumberFormat="1" applyFont="1" applyFill="1" applyBorder="1" applyAlignment="1">
      <alignment horizontal="center" vertical="center"/>
    </xf>
    <xf numFmtId="164" fontId="11" fillId="13" borderId="3" xfId="0" applyNumberFormat="1" applyFont="1" applyFill="1" applyBorder="1" applyAlignment="1">
      <alignment horizontal="right" vertical="center"/>
    </xf>
    <xf numFmtId="4" fontId="11" fillId="13" borderId="20" xfId="0" applyNumberFormat="1" applyFont="1" applyFill="1" applyBorder="1" applyAlignment="1">
      <alignment horizontal="right" vertical="center"/>
    </xf>
    <xf numFmtId="0" fontId="11" fillId="0" borderId="24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/>
    <xf numFmtId="0" fontId="11" fillId="2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2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13" borderId="13" xfId="0" applyNumberFormat="1" applyFont="1" applyFill="1" applyBorder="1" applyAlignment="1">
      <alignment horizontal="left" vertical="center" wrapText="1"/>
    </xf>
    <xf numFmtId="49" fontId="11" fillId="3" borderId="15" xfId="0" applyNumberFormat="1" applyFont="1" applyFill="1" applyBorder="1" applyAlignment="1">
      <alignment horizontal="center" vertical="center"/>
    </xf>
    <xf numFmtId="164" fontId="11" fillId="13" borderId="17" xfId="0" applyNumberFormat="1" applyFont="1" applyFill="1" applyBorder="1" applyAlignment="1">
      <alignment horizontal="right" vertical="center"/>
    </xf>
    <xf numFmtId="0" fontId="11" fillId="14" borderId="2" xfId="0" applyNumberFormat="1" applyFont="1" applyFill="1" applyBorder="1" applyAlignment="1">
      <alignment horizontal="left" vertical="center" wrapText="1"/>
    </xf>
    <xf numFmtId="49" fontId="11" fillId="6" borderId="7" xfId="0" applyNumberFormat="1" applyFont="1" applyFill="1" applyBorder="1" applyAlignment="1">
      <alignment horizontal="center" vertical="center"/>
    </xf>
    <xf numFmtId="164" fontId="11" fillId="14" borderId="3" xfId="0" applyNumberFormat="1" applyFont="1" applyFill="1" applyBorder="1" applyAlignment="1">
      <alignment horizontal="right" vertical="center"/>
    </xf>
    <xf numFmtId="4" fontId="11" fillId="14" borderId="6" xfId="0" applyNumberFormat="1" applyFont="1" applyFill="1" applyBorder="1" applyAlignment="1">
      <alignment horizontal="right" vertical="center"/>
    </xf>
    <xf numFmtId="0" fontId="12" fillId="4" borderId="1" xfId="0" applyNumberFormat="1" applyFont="1" applyFill="1" applyBorder="1" applyAlignment="1">
      <alignment horizontal="left" vertical="center" wrapText="1"/>
    </xf>
    <xf numFmtId="49" fontId="12" fillId="4" borderId="7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right" vertical="center"/>
    </xf>
    <xf numFmtId="4" fontId="12" fillId="4" borderId="6" xfId="0" applyNumberFormat="1" applyFont="1" applyFill="1" applyBorder="1" applyAlignment="1">
      <alignment horizontal="right" vertical="center"/>
    </xf>
    <xf numFmtId="0" fontId="12" fillId="15" borderId="2" xfId="0" applyNumberFormat="1" applyFont="1" applyFill="1" applyBorder="1" applyAlignment="1">
      <alignment horizontal="left" vertical="center" wrapText="1"/>
    </xf>
    <xf numFmtId="49" fontId="12" fillId="5" borderId="7" xfId="0" applyNumberFormat="1" applyFont="1" applyFill="1" applyBorder="1" applyAlignment="1">
      <alignment horizontal="center" vertical="center"/>
    </xf>
    <xf numFmtId="164" fontId="11" fillId="15" borderId="3" xfId="0" applyNumberFormat="1" applyFont="1" applyFill="1" applyBorder="1" applyAlignment="1">
      <alignment horizontal="right" vertical="center"/>
    </xf>
    <xf numFmtId="4" fontId="12" fillId="15" borderId="6" xfId="0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right" vertical="center"/>
    </xf>
    <xf numFmtId="4" fontId="12" fillId="2" borderId="6" xfId="0" applyNumberFormat="1" applyFont="1" applyFill="1" applyBorder="1" applyAlignment="1">
      <alignment horizontal="right" vertical="center"/>
    </xf>
    <xf numFmtId="164" fontId="14" fillId="2" borderId="3" xfId="0" applyNumberFormat="1" applyFont="1" applyFill="1" applyBorder="1" applyAlignment="1">
      <alignment horizontal="right" vertical="center"/>
    </xf>
    <xf numFmtId="0" fontId="14" fillId="4" borderId="1" xfId="0" applyNumberFormat="1" applyFont="1" applyFill="1" applyBorder="1" applyAlignment="1">
      <alignment horizontal="left" vertical="center" wrapText="1"/>
    </xf>
    <xf numFmtId="49" fontId="14" fillId="4" borderId="7" xfId="0" applyNumberFormat="1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right" vertical="center"/>
    </xf>
    <xf numFmtId="164" fontId="12" fillId="7" borderId="3" xfId="0" applyNumberFormat="1" applyFont="1" applyFill="1" applyBorder="1" applyAlignment="1">
      <alignment horizontal="right" vertical="center"/>
    </xf>
    <xf numFmtId="164" fontId="12" fillId="2" borderId="21" xfId="0" applyNumberFormat="1" applyFont="1" applyFill="1" applyBorder="1" applyAlignment="1">
      <alignment horizontal="right" vertical="center"/>
    </xf>
    <xf numFmtId="164" fontId="12" fillId="2" borderId="2" xfId="0" applyNumberFormat="1" applyFont="1" applyFill="1" applyBorder="1" applyAlignment="1">
      <alignment horizontal="right" vertical="center"/>
    </xf>
    <xf numFmtId="164" fontId="12" fillId="7" borderId="21" xfId="0" applyNumberFormat="1" applyFont="1" applyFill="1" applyBorder="1" applyAlignment="1">
      <alignment horizontal="right" vertical="center"/>
    </xf>
    <xf numFmtId="164" fontId="12" fillId="7" borderId="2" xfId="0" applyNumberFormat="1" applyFont="1" applyFill="1" applyBorder="1" applyAlignment="1">
      <alignment horizontal="right" vertical="center"/>
    </xf>
    <xf numFmtId="164" fontId="15" fillId="15" borderId="3" xfId="0" applyNumberFormat="1" applyFont="1" applyFill="1" applyBorder="1" applyAlignment="1">
      <alignment horizontal="right" vertical="center"/>
    </xf>
    <xf numFmtId="164" fontId="11" fillId="4" borderId="21" xfId="0" applyNumberFormat="1" applyFont="1" applyFill="1" applyBorder="1" applyAlignment="1">
      <alignment horizontal="right" vertical="center"/>
    </xf>
    <xf numFmtId="164" fontId="11" fillId="4" borderId="2" xfId="0" applyNumberFormat="1" applyFont="1" applyFill="1" applyBorder="1" applyAlignment="1">
      <alignment horizontal="right" vertical="center"/>
    </xf>
    <xf numFmtId="164" fontId="11" fillId="15" borderId="21" xfId="0" applyNumberFormat="1" applyFont="1" applyFill="1" applyBorder="1" applyAlignment="1">
      <alignment horizontal="right" vertical="center"/>
    </xf>
    <xf numFmtId="164" fontId="11" fillId="15" borderId="2" xfId="0" applyNumberFormat="1" applyFont="1" applyFill="1" applyBorder="1" applyAlignment="1">
      <alignment horizontal="right" vertical="center"/>
    </xf>
    <xf numFmtId="0" fontId="11" fillId="13" borderId="18" xfId="0" applyNumberFormat="1" applyFont="1" applyFill="1" applyBorder="1" applyAlignment="1">
      <alignment horizontal="left" vertical="center"/>
    </xf>
    <xf numFmtId="0" fontId="11" fillId="13" borderId="10" xfId="0" applyNumberFormat="1" applyFont="1" applyFill="1" applyBorder="1" applyAlignment="1">
      <alignment horizontal="left" vertical="center"/>
    </xf>
    <xf numFmtId="0" fontId="11" fillId="3" borderId="16" xfId="0" applyNumberFormat="1" applyFont="1" applyFill="1" applyBorder="1" applyAlignment="1">
      <alignment horizontal="left" vertical="center"/>
    </xf>
    <xf numFmtId="164" fontId="11" fillId="13" borderId="5" xfId="0" applyNumberFormat="1" applyFont="1" applyFill="1" applyBorder="1" applyAlignment="1">
      <alignment horizontal="right" vertical="center"/>
    </xf>
    <xf numFmtId="4" fontId="11" fillId="13" borderId="19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CCCC"/>
      <color rgb="FFCCFFFF"/>
      <color rgb="FFCCCC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B2:I54"/>
  <sheetViews>
    <sheetView zoomScale="110" zoomScaleNormal="110" workbookViewId="0">
      <selection activeCell="B10" sqref="B10:C10"/>
    </sheetView>
  </sheetViews>
  <sheetFormatPr defaultColWidth="9.140625" defaultRowHeight="12.75"/>
  <cols>
    <col min="1" max="1" width="5.5703125" style="1" customWidth="1"/>
    <col min="2" max="2" width="25.5703125" style="1" customWidth="1"/>
    <col min="3" max="3" width="46.28515625" style="1" customWidth="1"/>
    <col min="4" max="4" width="21.140625" style="2" customWidth="1"/>
    <col min="5" max="5" width="19.85546875" style="2" customWidth="1"/>
    <col min="6" max="6" width="13.42578125" style="1" customWidth="1"/>
    <col min="7" max="7" width="9.140625" style="1"/>
    <col min="8" max="8" width="9.140625" style="2"/>
    <col min="9" max="9" width="9.140625" style="1"/>
    <col min="10" max="10" width="0" style="1" hidden="1" customWidth="1"/>
    <col min="11" max="257" width="9.140625" style="1"/>
    <col min="258" max="258" width="25.5703125" style="1" customWidth="1"/>
    <col min="259" max="259" width="41.42578125" style="1" customWidth="1"/>
    <col min="260" max="260" width="21.140625" style="1" customWidth="1"/>
    <col min="261" max="261" width="19.85546875" style="1" customWidth="1"/>
    <col min="262" max="262" width="13.42578125" style="1" customWidth="1"/>
    <col min="263" max="265" width="9.140625" style="1"/>
    <col min="266" max="266" width="0" style="1" hidden="1" customWidth="1"/>
    <col min="267" max="513" width="9.140625" style="1"/>
    <col min="514" max="514" width="25.5703125" style="1" customWidth="1"/>
    <col min="515" max="515" width="41.42578125" style="1" customWidth="1"/>
    <col min="516" max="516" width="21.140625" style="1" customWidth="1"/>
    <col min="517" max="517" width="19.85546875" style="1" customWidth="1"/>
    <col min="518" max="518" width="13.42578125" style="1" customWidth="1"/>
    <col min="519" max="521" width="9.140625" style="1"/>
    <col min="522" max="522" width="0" style="1" hidden="1" customWidth="1"/>
    <col min="523" max="769" width="9.140625" style="1"/>
    <col min="770" max="770" width="25.5703125" style="1" customWidth="1"/>
    <col min="771" max="771" width="41.42578125" style="1" customWidth="1"/>
    <col min="772" max="772" width="21.140625" style="1" customWidth="1"/>
    <col min="773" max="773" width="19.85546875" style="1" customWidth="1"/>
    <col min="774" max="774" width="13.42578125" style="1" customWidth="1"/>
    <col min="775" max="777" width="9.140625" style="1"/>
    <col min="778" max="778" width="0" style="1" hidden="1" customWidth="1"/>
    <col min="779" max="1025" width="9.140625" style="1"/>
    <col min="1026" max="1026" width="25.5703125" style="1" customWidth="1"/>
    <col min="1027" max="1027" width="41.42578125" style="1" customWidth="1"/>
    <col min="1028" max="1028" width="21.140625" style="1" customWidth="1"/>
    <col min="1029" max="1029" width="19.85546875" style="1" customWidth="1"/>
    <col min="1030" max="1030" width="13.42578125" style="1" customWidth="1"/>
    <col min="1031" max="1033" width="9.140625" style="1"/>
    <col min="1034" max="1034" width="0" style="1" hidden="1" customWidth="1"/>
    <col min="1035" max="1281" width="9.140625" style="1"/>
    <col min="1282" max="1282" width="25.5703125" style="1" customWidth="1"/>
    <col min="1283" max="1283" width="41.42578125" style="1" customWidth="1"/>
    <col min="1284" max="1284" width="21.140625" style="1" customWidth="1"/>
    <col min="1285" max="1285" width="19.85546875" style="1" customWidth="1"/>
    <col min="1286" max="1286" width="13.42578125" style="1" customWidth="1"/>
    <col min="1287" max="1289" width="9.140625" style="1"/>
    <col min="1290" max="1290" width="0" style="1" hidden="1" customWidth="1"/>
    <col min="1291" max="1537" width="9.140625" style="1"/>
    <col min="1538" max="1538" width="25.5703125" style="1" customWidth="1"/>
    <col min="1539" max="1539" width="41.42578125" style="1" customWidth="1"/>
    <col min="1540" max="1540" width="21.140625" style="1" customWidth="1"/>
    <col min="1541" max="1541" width="19.85546875" style="1" customWidth="1"/>
    <col min="1542" max="1542" width="13.42578125" style="1" customWidth="1"/>
    <col min="1543" max="1545" width="9.140625" style="1"/>
    <col min="1546" max="1546" width="0" style="1" hidden="1" customWidth="1"/>
    <col min="1547" max="1793" width="9.140625" style="1"/>
    <col min="1794" max="1794" width="25.5703125" style="1" customWidth="1"/>
    <col min="1795" max="1795" width="41.42578125" style="1" customWidth="1"/>
    <col min="1796" max="1796" width="21.140625" style="1" customWidth="1"/>
    <col min="1797" max="1797" width="19.85546875" style="1" customWidth="1"/>
    <col min="1798" max="1798" width="13.42578125" style="1" customWidth="1"/>
    <col min="1799" max="1801" width="9.140625" style="1"/>
    <col min="1802" max="1802" width="0" style="1" hidden="1" customWidth="1"/>
    <col min="1803" max="2049" width="9.140625" style="1"/>
    <col min="2050" max="2050" width="25.5703125" style="1" customWidth="1"/>
    <col min="2051" max="2051" width="41.42578125" style="1" customWidth="1"/>
    <col min="2052" max="2052" width="21.140625" style="1" customWidth="1"/>
    <col min="2053" max="2053" width="19.85546875" style="1" customWidth="1"/>
    <col min="2054" max="2054" width="13.42578125" style="1" customWidth="1"/>
    <col min="2055" max="2057" width="9.140625" style="1"/>
    <col min="2058" max="2058" width="0" style="1" hidden="1" customWidth="1"/>
    <col min="2059" max="2305" width="9.140625" style="1"/>
    <col min="2306" max="2306" width="25.5703125" style="1" customWidth="1"/>
    <col min="2307" max="2307" width="41.42578125" style="1" customWidth="1"/>
    <col min="2308" max="2308" width="21.140625" style="1" customWidth="1"/>
    <col min="2309" max="2309" width="19.85546875" style="1" customWidth="1"/>
    <col min="2310" max="2310" width="13.42578125" style="1" customWidth="1"/>
    <col min="2311" max="2313" width="9.140625" style="1"/>
    <col min="2314" max="2314" width="0" style="1" hidden="1" customWidth="1"/>
    <col min="2315" max="2561" width="9.140625" style="1"/>
    <col min="2562" max="2562" width="25.5703125" style="1" customWidth="1"/>
    <col min="2563" max="2563" width="41.42578125" style="1" customWidth="1"/>
    <col min="2564" max="2564" width="21.140625" style="1" customWidth="1"/>
    <col min="2565" max="2565" width="19.85546875" style="1" customWidth="1"/>
    <col min="2566" max="2566" width="13.42578125" style="1" customWidth="1"/>
    <col min="2567" max="2569" width="9.140625" style="1"/>
    <col min="2570" max="2570" width="0" style="1" hidden="1" customWidth="1"/>
    <col min="2571" max="2817" width="9.140625" style="1"/>
    <col min="2818" max="2818" width="25.5703125" style="1" customWidth="1"/>
    <col min="2819" max="2819" width="41.42578125" style="1" customWidth="1"/>
    <col min="2820" max="2820" width="21.140625" style="1" customWidth="1"/>
    <col min="2821" max="2821" width="19.85546875" style="1" customWidth="1"/>
    <col min="2822" max="2822" width="13.42578125" style="1" customWidth="1"/>
    <col min="2823" max="2825" width="9.140625" style="1"/>
    <col min="2826" max="2826" width="0" style="1" hidden="1" customWidth="1"/>
    <col min="2827" max="3073" width="9.140625" style="1"/>
    <col min="3074" max="3074" width="25.5703125" style="1" customWidth="1"/>
    <col min="3075" max="3075" width="41.42578125" style="1" customWidth="1"/>
    <col min="3076" max="3076" width="21.140625" style="1" customWidth="1"/>
    <col min="3077" max="3077" width="19.85546875" style="1" customWidth="1"/>
    <col min="3078" max="3078" width="13.42578125" style="1" customWidth="1"/>
    <col min="3079" max="3081" width="9.140625" style="1"/>
    <col min="3082" max="3082" width="0" style="1" hidden="1" customWidth="1"/>
    <col min="3083" max="3329" width="9.140625" style="1"/>
    <col min="3330" max="3330" width="25.5703125" style="1" customWidth="1"/>
    <col min="3331" max="3331" width="41.42578125" style="1" customWidth="1"/>
    <col min="3332" max="3332" width="21.140625" style="1" customWidth="1"/>
    <col min="3333" max="3333" width="19.85546875" style="1" customWidth="1"/>
    <col min="3334" max="3334" width="13.42578125" style="1" customWidth="1"/>
    <col min="3335" max="3337" width="9.140625" style="1"/>
    <col min="3338" max="3338" width="0" style="1" hidden="1" customWidth="1"/>
    <col min="3339" max="3585" width="9.140625" style="1"/>
    <col min="3586" max="3586" width="25.5703125" style="1" customWidth="1"/>
    <col min="3587" max="3587" width="41.42578125" style="1" customWidth="1"/>
    <col min="3588" max="3588" width="21.140625" style="1" customWidth="1"/>
    <col min="3589" max="3589" width="19.85546875" style="1" customWidth="1"/>
    <col min="3590" max="3590" width="13.42578125" style="1" customWidth="1"/>
    <col min="3591" max="3593" width="9.140625" style="1"/>
    <col min="3594" max="3594" width="0" style="1" hidden="1" customWidth="1"/>
    <col min="3595" max="3841" width="9.140625" style="1"/>
    <col min="3842" max="3842" width="25.5703125" style="1" customWidth="1"/>
    <col min="3843" max="3843" width="41.42578125" style="1" customWidth="1"/>
    <col min="3844" max="3844" width="21.140625" style="1" customWidth="1"/>
    <col min="3845" max="3845" width="19.85546875" style="1" customWidth="1"/>
    <col min="3846" max="3846" width="13.42578125" style="1" customWidth="1"/>
    <col min="3847" max="3849" width="9.140625" style="1"/>
    <col min="3850" max="3850" width="0" style="1" hidden="1" customWidth="1"/>
    <col min="3851" max="4097" width="9.140625" style="1"/>
    <col min="4098" max="4098" width="25.5703125" style="1" customWidth="1"/>
    <col min="4099" max="4099" width="41.42578125" style="1" customWidth="1"/>
    <col min="4100" max="4100" width="21.140625" style="1" customWidth="1"/>
    <col min="4101" max="4101" width="19.85546875" style="1" customWidth="1"/>
    <col min="4102" max="4102" width="13.42578125" style="1" customWidth="1"/>
    <col min="4103" max="4105" width="9.140625" style="1"/>
    <col min="4106" max="4106" width="0" style="1" hidden="1" customWidth="1"/>
    <col min="4107" max="4353" width="9.140625" style="1"/>
    <col min="4354" max="4354" width="25.5703125" style="1" customWidth="1"/>
    <col min="4355" max="4355" width="41.42578125" style="1" customWidth="1"/>
    <col min="4356" max="4356" width="21.140625" style="1" customWidth="1"/>
    <col min="4357" max="4357" width="19.85546875" style="1" customWidth="1"/>
    <col min="4358" max="4358" width="13.42578125" style="1" customWidth="1"/>
    <col min="4359" max="4361" width="9.140625" style="1"/>
    <col min="4362" max="4362" width="0" style="1" hidden="1" customWidth="1"/>
    <col min="4363" max="4609" width="9.140625" style="1"/>
    <col min="4610" max="4610" width="25.5703125" style="1" customWidth="1"/>
    <col min="4611" max="4611" width="41.42578125" style="1" customWidth="1"/>
    <col min="4612" max="4612" width="21.140625" style="1" customWidth="1"/>
    <col min="4613" max="4613" width="19.85546875" style="1" customWidth="1"/>
    <col min="4614" max="4614" width="13.42578125" style="1" customWidth="1"/>
    <col min="4615" max="4617" width="9.140625" style="1"/>
    <col min="4618" max="4618" width="0" style="1" hidden="1" customWidth="1"/>
    <col min="4619" max="4865" width="9.140625" style="1"/>
    <col min="4866" max="4866" width="25.5703125" style="1" customWidth="1"/>
    <col min="4867" max="4867" width="41.42578125" style="1" customWidth="1"/>
    <col min="4868" max="4868" width="21.140625" style="1" customWidth="1"/>
    <col min="4869" max="4869" width="19.85546875" style="1" customWidth="1"/>
    <col min="4870" max="4870" width="13.42578125" style="1" customWidth="1"/>
    <col min="4871" max="4873" width="9.140625" style="1"/>
    <col min="4874" max="4874" width="0" style="1" hidden="1" customWidth="1"/>
    <col min="4875" max="5121" width="9.140625" style="1"/>
    <col min="5122" max="5122" width="25.5703125" style="1" customWidth="1"/>
    <col min="5123" max="5123" width="41.42578125" style="1" customWidth="1"/>
    <col min="5124" max="5124" width="21.140625" style="1" customWidth="1"/>
    <col min="5125" max="5125" width="19.85546875" style="1" customWidth="1"/>
    <col min="5126" max="5126" width="13.42578125" style="1" customWidth="1"/>
    <col min="5127" max="5129" width="9.140625" style="1"/>
    <col min="5130" max="5130" width="0" style="1" hidden="1" customWidth="1"/>
    <col min="5131" max="5377" width="9.140625" style="1"/>
    <col min="5378" max="5378" width="25.5703125" style="1" customWidth="1"/>
    <col min="5379" max="5379" width="41.42578125" style="1" customWidth="1"/>
    <col min="5380" max="5380" width="21.140625" style="1" customWidth="1"/>
    <col min="5381" max="5381" width="19.85546875" style="1" customWidth="1"/>
    <col min="5382" max="5382" width="13.42578125" style="1" customWidth="1"/>
    <col min="5383" max="5385" width="9.140625" style="1"/>
    <col min="5386" max="5386" width="0" style="1" hidden="1" customWidth="1"/>
    <col min="5387" max="5633" width="9.140625" style="1"/>
    <col min="5634" max="5634" width="25.5703125" style="1" customWidth="1"/>
    <col min="5635" max="5635" width="41.42578125" style="1" customWidth="1"/>
    <col min="5636" max="5636" width="21.140625" style="1" customWidth="1"/>
    <col min="5637" max="5637" width="19.85546875" style="1" customWidth="1"/>
    <col min="5638" max="5638" width="13.42578125" style="1" customWidth="1"/>
    <col min="5639" max="5641" width="9.140625" style="1"/>
    <col min="5642" max="5642" width="0" style="1" hidden="1" customWidth="1"/>
    <col min="5643" max="5889" width="9.140625" style="1"/>
    <col min="5890" max="5890" width="25.5703125" style="1" customWidth="1"/>
    <col min="5891" max="5891" width="41.42578125" style="1" customWidth="1"/>
    <col min="5892" max="5892" width="21.140625" style="1" customWidth="1"/>
    <col min="5893" max="5893" width="19.85546875" style="1" customWidth="1"/>
    <col min="5894" max="5894" width="13.42578125" style="1" customWidth="1"/>
    <col min="5895" max="5897" width="9.140625" style="1"/>
    <col min="5898" max="5898" width="0" style="1" hidden="1" customWidth="1"/>
    <col min="5899" max="6145" width="9.140625" style="1"/>
    <col min="6146" max="6146" width="25.5703125" style="1" customWidth="1"/>
    <col min="6147" max="6147" width="41.42578125" style="1" customWidth="1"/>
    <col min="6148" max="6148" width="21.140625" style="1" customWidth="1"/>
    <col min="6149" max="6149" width="19.85546875" style="1" customWidth="1"/>
    <col min="6150" max="6150" width="13.42578125" style="1" customWidth="1"/>
    <col min="6151" max="6153" width="9.140625" style="1"/>
    <col min="6154" max="6154" width="0" style="1" hidden="1" customWidth="1"/>
    <col min="6155" max="6401" width="9.140625" style="1"/>
    <col min="6402" max="6402" width="25.5703125" style="1" customWidth="1"/>
    <col min="6403" max="6403" width="41.42578125" style="1" customWidth="1"/>
    <col min="6404" max="6404" width="21.140625" style="1" customWidth="1"/>
    <col min="6405" max="6405" width="19.85546875" style="1" customWidth="1"/>
    <col min="6406" max="6406" width="13.42578125" style="1" customWidth="1"/>
    <col min="6407" max="6409" width="9.140625" style="1"/>
    <col min="6410" max="6410" width="0" style="1" hidden="1" customWidth="1"/>
    <col min="6411" max="6657" width="9.140625" style="1"/>
    <col min="6658" max="6658" width="25.5703125" style="1" customWidth="1"/>
    <col min="6659" max="6659" width="41.42578125" style="1" customWidth="1"/>
    <col min="6660" max="6660" width="21.140625" style="1" customWidth="1"/>
    <col min="6661" max="6661" width="19.85546875" style="1" customWidth="1"/>
    <col min="6662" max="6662" width="13.42578125" style="1" customWidth="1"/>
    <col min="6663" max="6665" width="9.140625" style="1"/>
    <col min="6666" max="6666" width="0" style="1" hidden="1" customWidth="1"/>
    <col min="6667" max="6913" width="9.140625" style="1"/>
    <col min="6914" max="6914" width="25.5703125" style="1" customWidth="1"/>
    <col min="6915" max="6915" width="41.42578125" style="1" customWidth="1"/>
    <col min="6916" max="6916" width="21.140625" style="1" customWidth="1"/>
    <col min="6917" max="6917" width="19.85546875" style="1" customWidth="1"/>
    <col min="6918" max="6918" width="13.42578125" style="1" customWidth="1"/>
    <col min="6919" max="6921" width="9.140625" style="1"/>
    <col min="6922" max="6922" width="0" style="1" hidden="1" customWidth="1"/>
    <col min="6923" max="7169" width="9.140625" style="1"/>
    <col min="7170" max="7170" width="25.5703125" style="1" customWidth="1"/>
    <col min="7171" max="7171" width="41.42578125" style="1" customWidth="1"/>
    <col min="7172" max="7172" width="21.140625" style="1" customWidth="1"/>
    <col min="7173" max="7173" width="19.85546875" style="1" customWidth="1"/>
    <col min="7174" max="7174" width="13.42578125" style="1" customWidth="1"/>
    <col min="7175" max="7177" width="9.140625" style="1"/>
    <col min="7178" max="7178" width="0" style="1" hidden="1" customWidth="1"/>
    <col min="7179" max="7425" width="9.140625" style="1"/>
    <col min="7426" max="7426" width="25.5703125" style="1" customWidth="1"/>
    <col min="7427" max="7427" width="41.42578125" style="1" customWidth="1"/>
    <col min="7428" max="7428" width="21.140625" style="1" customWidth="1"/>
    <col min="7429" max="7429" width="19.85546875" style="1" customWidth="1"/>
    <col min="7430" max="7430" width="13.42578125" style="1" customWidth="1"/>
    <col min="7431" max="7433" width="9.140625" style="1"/>
    <col min="7434" max="7434" width="0" style="1" hidden="1" customWidth="1"/>
    <col min="7435" max="7681" width="9.140625" style="1"/>
    <col min="7682" max="7682" width="25.5703125" style="1" customWidth="1"/>
    <col min="7683" max="7683" width="41.42578125" style="1" customWidth="1"/>
    <col min="7684" max="7684" width="21.140625" style="1" customWidth="1"/>
    <col min="7685" max="7685" width="19.85546875" style="1" customWidth="1"/>
    <col min="7686" max="7686" width="13.42578125" style="1" customWidth="1"/>
    <col min="7687" max="7689" width="9.140625" style="1"/>
    <col min="7690" max="7690" width="0" style="1" hidden="1" customWidth="1"/>
    <col min="7691" max="7937" width="9.140625" style="1"/>
    <col min="7938" max="7938" width="25.5703125" style="1" customWidth="1"/>
    <col min="7939" max="7939" width="41.42578125" style="1" customWidth="1"/>
    <col min="7940" max="7940" width="21.140625" style="1" customWidth="1"/>
    <col min="7941" max="7941" width="19.85546875" style="1" customWidth="1"/>
    <col min="7942" max="7942" width="13.42578125" style="1" customWidth="1"/>
    <col min="7943" max="7945" width="9.140625" style="1"/>
    <col min="7946" max="7946" width="0" style="1" hidden="1" customWidth="1"/>
    <col min="7947" max="8193" width="9.140625" style="1"/>
    <col min="8194" max="8194" width="25.5703125" style="1" customWidth="1"/>
    <col min="8195" max="8195" width="41.42578125" style="1" customWidth="1"/>
    <col min="8196" max="8196" width="21.140625" style="1" customWidth="1"/>
    <col min="8197" max="8197" width="19.85546875" style="1" customWidth="1"/>
    <col min="8198" max="8198" width="13.42578125" style="1" customWidth="1"/>
    <col min="8199" max="8201" width="9.140625" style="1"/>
    <col min="8202" max="8202" width="0" style="1" hidden="1" customWidth="1"/>
    <col min="8203" max="8449" width="9.140625" style="1"/>
    <col min="8450" max="8450" width="25.5703125" style="1" customWidth="1"/>
    <col min="8451" max="8451" width="41.42578125" style="1" customWidth="1"/>
    <col min="8452" max="8452" width="21.140625" style="1" customWidth="1"/>
    <col min="8453" max="8453" width="19.85546875" style="1" customWidth="1"/>
    <col min="8454" max="8454" width="13.42578125" style="1" customWidth="1"/>
    <col min="8455" max="8457" width="9.140625" style="1"/>
    <col min="8458" max="8458" width="0" style="1" hidden="1" customWidth="1"/>
    <col min="8459" max="8705" width="9.140625" style="1"/>
    <col min="8706" max="8706" width="25.5703125" style="1" customWidth="1"/>
    <col min="8707" max="8707" width="41.42578125" style="1" customWidth="1"/>
    <col min="8708" max="8708" width="21.140625" style="1" customWidth="1"/>
    <col min="8709" max="8709" width="19.85546875" style="1" customWidth="1"/>
    <col min="8710" max="8710" width="13.42578125" style="1" customWidth="1"/>
    <col min="8711" max="8713" width="9.140625" style="1"/>
    <col min="8714" max="8714" width="0" style="1" hidden="1" customWidth="1"/>
    <col min="8715" max="8961" width="9.140625" style="1"/>
    <col min="8962" max="8962" width="25.5703125" style="1" customWidth="1"/>
    <col min="8963" max="8963" width="41.42578125" style="1" customWidth="1"/>
    <col min="8964" max="8964" width="21.140625" style="1" customWidth="1"/>
    <col min="8965" max="8965" width="19.85546875" style="1" customWidth="1"/>
    <col min="8966" max="8966" width="13.42578125" style="1" customWidth="1"/>
    <col min="8967" max="8969" width="9.140625" style="1"/>
    <col min="8970" max="8970" width="0" style="1" hidden="1" customWidth="1"/>
    <col min="8971" max="9217" width="9.140625" style="1"/>
    <col min="9218" max="9218" width="25.5703125" style="1" customWidth="1"/>
    <col min="9219" max="9219" width="41.42578125" style="1" customWidth="1"/>
    <col min="9220" max="9220" width="21.140625" style="1" customWidth="1"/>
    <col min="9221" max="9221" width="19.85546875" style="1" customWidth="1"/>
    <col min="9222" max="9222" width="13.42578125" style="1" customWidth="1"/>
    <col min="9223" max="9225" width="9.140625" style="1"/>
    <col min="9226" max="9226" width="0" style="1" hidden="1" customWidth="1"/>
    <col min="9227" max="9473" width="9.140625" style="1"/>
    <col min="9474" max="9474" width="25.5703125" style="1" customWidth="1"/>
    <col min="9475" max="9475" width="41.42578125" style="1" customWidth="1"/>
    <col min="9476" max="9476" width="21.140625" style="1" customWidth="1"/>
    <col min="9477" max="9477" width="19.85546875" style="1" customWidth="1"/>
    <col min="9478" max="9478" width="13.42578125" style="1" customWidth="1"/>
    <col min="9479" max="9481" width="9.140625" style="1"/>
    <col min="9482" max="9482" width="0" style="1" hidden="1" customWidth="1"/>
    <col min="9483" max="9729" width="9.140625" style="1"/>
    <col min="9730" max="9730" width="25.5703125" style="1" customWidth="1"/>
    <col min="9731" max="9731" width="41.42578125" style="1" customWidth="1"/>
    <col min="9732" max="9732" width="21.140625" style="1" customWidth="1"/>
    <col min="9733" max="9733" width="19.85546875" style="1" customWidth="1"/>
    <col min="9734" max="9734" width="13.42578125" style="1" customWidth="1"/>
    <col min="9735" max="9737" width="9.140625" style="1"/>
    <col min="9738" max="9738" width="0" style="1" hidden="1" customWidth="1"/>
    <col min="9739" max="9985" width="9.140625" style="1"/>
    <col min="9986" max="9986" width="25.5703125" style="1" customWidth="1"/>
    <col min="9987" max="9987" width="41.42578125" style="1" customWidth="1"/>
    <col min="9988" max="9988" width="21.140625" style="1" customWidth="1"/>
    <col min="9989" max="9989" width="19.85546875" style="1" customWidth="1"/>
    <col min="9990" max="9990" width="13.42578125" style="1" customWidth="1"/>
    <col min="9991" max="9993" width="9.140625" style="1"/>
    <col min="9994" max="9994" width="0" style="1" hidden="1" customWidth="1"/>
    <col min="9995" max="10241" width="9.140625" style="1"/>
    <col min="10242" max="10242" width="25.5703125" style="1" customWidth="1"/>
    <col min="10243" max="10243" width="41.42578125" style="1" customWidth="1"/>
    <col min="10244" max="10244" width="21.140625" style="1" customWidth="1"/>
    <col min="10245" max="10245" width="19.85546875" style="1" customWidth="1"/>
    <col min="10246" max="10246" width="13.42578125" style="1" customWidth="1"/>
    <col min="10247" max="10249" width="9.140625" style="1"/>
    <col min="10250" max="10250" width="0" style="1" hidden="1" customWidth="1"/>
    <col min="10251" max="10497" width="9.140625" style="1"/>
    <col min="10498" max="10498" width="25.5703125" style="1" customWidth="1"/>
    <col min="10499" max="10499" width="41.42578125" style="1" customWidth="1"/>
    <col min="10500" max="10500" width="21.140625" style="1" customWidth="1"/>
    <col min="10501" max="10501" width="19.85546875" style="1" customWidth="1"/>
    <col min="10502" max="10502" width="13.42578125" style="1" customWidth="1"/>
    <col min="10503" max="10505" width="9.140625" style="1"/>
    <col min="10506" max="10506" width="0" style="1" hidden="1" customWidth="1"/>
    <col min="10507" max="10753" width="9.140625" style="1"/>
    <col min="10754" max="10754" width="25.5703125" style="1" customWidth="1"/>
    <col min="10755" max="10755" width="41.42578125" style="1" customWidth="1"/>
    <col min="10756" max="10756" width="21.140625" style="1" customWidth="1"/>
    <col min="10757" max="10757" width="19.85546875" style="1" customWidth="1"/>
    <col min="10758" max="10758" width="13.42578125" style="1" customWidth="1"/>
    <col min="10759" max="10761" width="9.140625" style="1"/>
    <col min="10762" max="10762" width="0" style="1" hidden="1" customWidth="1"/>
    <col min="10763" max="11009" width="9.140625" style="1"/>
    <col min="11010" max="11010" width="25.5703125" style="1" customWidth="1"/>
    <col min="11011" max="11011" width="41.42578125" style="1" customWidth="1"/>
    <col min="11012" max="11012" width="21.140625" style="1" customWidth="1"/>
    <col min="11013" max="11013" width="19.85546875" style="1" customWidth="1"/>
    <col min="11014" max="11014" width="13.42578125" style="1" customWidth="1"/>
    <col min="11015" max="11017" width="9.140625" style="1"/>
    <col min="11018" max="11018" width="0" style="1" hidden="1" customWidth="1"/>
    <col min="11019" max="11265" width="9.140625" style="1"/>
    <col min="11266" max="11266" width="25.5703125" style="1" customWidth="1"/>
    <col min="11267" max="11267" width="41.42578125" style="1" customWidth="1"/>
    <col min="11268" max="11268" width="21.140625" style="1" customWidth="1"/>
    <col min="11269" max="11269" width="19.85546875" style="1" customWidth="1"/>
    <col min="11270" max="11270" width="13.42578125" style="1" customWidth="1"/>
    <col min="11271" max="11273" width="9.140625" style="1"/>
    <col min="11274" max="11274" width="0" style="1" hidden="1" customWidth="1"/>
    <col min="11275" max="11521" width="9.140625" style="1"/>
    <col min="11522" max="11522" width="25.5703125" style="1" customWidth="1"/>
    <col min="11523" max="11523" width="41.42578125" style="1" customWidth="1"/>
    <col min="11524" max="11524" width="21.140625" style="1" customWidth="1"/>
    <col min="11525" max="11525" width="19.85546875" style="1" customWidth="1"/>
    <col min="11526" max="11526" width="13.42578125" style="1" customWidth="1"/>
    <col min="11527" max="11529" width="9.140625" style="1"/>
    <col min="11530" max="11530" width="0" style="1" hidden="1" customWidth="1"/>
    <col min="11531" max="11777" width="9.140625" style="1"/>
    <col min="11778" max="11778" width="25.5703125" style="1" customWidth="1"/>
    <col min="11779" max="11779" width="41.42578125" style="1" customWidth="1"/>
    <col min="11780" max="11780" width="21.140625" style="1" customWidth="1"/>
    <col min="11781" max="11781" width="19.85546875" style="1" customWidth="1"/>
    <col min="11782" max="11782" width="13.42578125" style="1" customWidth="1"/>
    <col min="11783" max="11785" width="9.140625" style="1"/>
    <col min="11786" max="11786" width="0" style="1" hidden="1" customWidth="1"/>
    <col min="11787" max="12033" width="9.140625" style="1"/>
    <col min="12034" max="12034" width="25.5703125" style="1" customWidth="1"/>
    <col min="12035" max="12035" width="41.42578125" style="1" customWidth="1"/>
    <col min="12036" max="12036" width="21.140625" style="1" customWidth="1"/>
    <col min="12037" max="12037" width="19.85546875" style="1" customWidth="1"/>
    <col min="12038" max="12038" width="13.42578125" style="1" customWidth="1"/>
    <col min="12039" max="12041" width="9.140625" style="1"/>
    <col min="12042" max="12042" width="0" style="1" hidden="1" customWidth="1"/>
    <col min="12043" max="12289" width="9.140625" style="1"/>
    <col min="12290" max="12290" width="25.5703125" style="1" customWidth="1"/>
    <col min="12291" max="12291" width="41.42578125" style="1" customWidth="1"/>
    <col min="12292" max="12292" width="21.140625" style="1" customWidth="1"/>
    <col min="12293" max="12293" width="19.85546875" style="1" customWidth="1"/>
    <col min="12294" max="12294" width="13.42578125" style="1" customWidth="1"/>
    <col min="12295" max="12297" width="9.140625" style="1"/>
    <col min="12298" max="12298" width="0" style="1" hidden="1" customWidth="1"/>
    <col min="12299" max="12545" width="9.140625" style="1"/>
    <col min="12546" max="12546" width="25.5703125" style="1" customWidth="1"/>
    <col min="12547" max="12547" width="41.42578125" style="1" customWidth="1"/>
    <col min="12548" max="12548" width="21.140625" style="1" customWidth="1"/>
    <col min="12549" max="12549" width="19.85546875" style="1" customWidth="1"/>
    <col min="12550" max="12550" width="13.42578125" style="1" customWidth="1"/>
    <col min="12551" max="12553" width="9.140625" style="1"/>
    <col min="12554" max="12554" width="0" style="1" hidden="1" customWidth="1"/>
    <col min="12555" max="12801" width="9.140625" style="1"/>
    <col min="12802" max="12802" width="25.5703125" style="1" customWidth="1"/>
    <col min="12803" max="12803" width="41.42578125" style="1" customWidth="1"/>
    <col min="12804" max="12804" width="21.140625" style="1" customWidth="1"/>
    <col min="12805" max="12805" width="19.85546875" style="1" customWidth="1"/>
    <col min="12806" max="12806" width="13.42578125" style="1" customWidth="1"/>
    <col min="12807" max="12809" width="9.140625" style="1"/>
    <col min="12810" max="12810" width="0" style="1" hidden="1" customWidth="1"/>
    <col min="12811" max="13057" width="9.140625" style="1"/>
    <col min="13058" max="13058" width="25.5703125" style="1" customWidth="1"/>
    <col min="13059" max="13059" width="41.42578125" style="1" customWidth="1"/>
    <col min="13060" max="13060" width="21.140625" style="1" customWidth="1"/>
    <col min="13061" max="13061" width="19.85546875" style="1" customWidth="1"/>
    <col min="13062" max="13062" width="13.42578125" style="1" customWidth="1"/>
    <col min="13063" max="13065" width="9.140625" style="1"/>
    <col min="13066" max="13066" width="0" style="1" hidden="1" customWidth="1"/>
    <col min="13067" max="13313" width="9.140625" style="1"/>
    <col min="13314" max="13314" width="25.5703125" style="1" customWidth="1"/>
    <col min="13315" max="13315" width="41.42578125" style="1" customWidth="1"/>
    <col min="13316" max="13316" width="21.140625" style="1" customWidth="1"/>
    <col min="13317" max="13317" width="19.85546875" style="1" customWidth="1"/>
    <col min="13318" max="13318" width="13.42578125" style="1" customWidth="1"/>
    <col min="13319" max="13321" width="9.140625" style="1"/>
    <col min="13322" max="13322" width="0" style="1" hidden="1" customWidth="1"/>
    <col min="13323" max="13569" width="9.140625" style="1"/>
    <col min="13570" max="13570" width="25.5703125" style="1" customWidth="1"/>
    <col min="13571" max="13571" width="41.42578125" style="1" customWidth="1"/>
    <col min="13572" max="13572" width="21.140625" style="1" customWidth="1"/>
    <col min="13573" max="13573" width="19.85546875" style="1" customWidth="1"/>
    <col min="13574" max="13574" width="13.42578125" style="1" customWidth="1"/>
    <col min="13575" max="13577" width="9.140625" style="1"/>
    <col min="13578" max="13578" width="0" style="1" hidden="1" customWidth="1"/>
    <col min="13579" max="13825" width="9.140625" style="1"/>
    <col min="13826" max="13826" width="25.5703125" style="1" customWidth="1"/>
    <col min="13827" max="13827" width="41.42578125" style="1" customWidth="1"/>
    <col min="13828" max="13828" width="21.140625" style="1" customWidth="1"/>
    <col min="13829" max="13829" width="19.85546875" style="1" customWidth="1"/>
    <col min="13830" max="13830" width="13.42578125" style="1" customWidth="1"/>
    <col min="13831" max="13833" width="9.140625" style="1"/>
    <col min="13834" max="13834" width="0" style="1" hidden="1" customWidth="1"/>
    <col min="13835" max="14081" width="9.140625" style="1"/>
    <col min="14082" max="14082" width="25.5703125" style="1" customWidth="1"/>
    <col min="14083" max="14083" width="41.42578125" style="1" customWidth="1"/>
    <col min="14084" max="14084" width="21.140625" style="1" customWidth="1"/>
    <col min="14085" max="14085" width="19.85546875" style="1" customWidth="1"/>
    <col min="14086" max="14086" width="13.42578125" style="1" customWidth="1"/>
    <col min="14087" max="14089" width="9.140625" style="1"/>
    <col min="14090" max="14090" width="0" style="1" hidden="1" customWidth="1"/>
    <col min="14091" max="14337" width="9.140625" style="1"/>
    <col min="14338" max="14338" width="25.5703125" style="1" customWidth="1"/>
    <col min="14339" max="14339" width="41.42578125" style="1" customWidth="1"/>
    <col min="14340" max="14340" width="21.140625" style="1" customWidth="1"/>
    <col min="14341" max="14341" width="19.85546875" style="1" customWidth="1"/>
    <col min="14342" max="14342" width="13.42578125" style="1" customWidth="1"/>
    <col min="14343" max="14345" width="9.140625" style="1"/>
    <col min="14346" max="14346" width="0" style="1" hidden="1" customWidth="1"/>
    <col min="14347" max="14593" width="9.140625" style="1"/>
    <col min="14594" max="14594" width="25.5703125" style="1" customWidth="1"/>
    <col min="14595" max="14595" width="41.42578125" style="1" customWidth="1"/>
    <col min="14596" max="14596" width="21.140625" style="1" customWidth="1"/>
    <col min="14597" max="14597" width="19.85546875" style="1" customWidth="1"/>
    <col min="14598" max="14598" width="13.42578125" style="1" customWidth="1"/>
    <col min="14599" max="14601" width="9.140625" style="1"/>
    <col min="14602" max="14602" width="0" style="1" hidden="1" customWidth="1"/>
    <col min="14603" max="14849" width="9.140625" style="1"/>
    <col min="14850" max="14850" width="25.5703125" style="1" customWidth="1"/>
    <col min="14851" max="14851" width="41.42578125" style="1" customWidth="1"/>
    <col min="14852" max="14852" width="21.140625" style="1" customWidth="1"/>
    <col min="14853" max="14853" width="19.85546875" style="1" customWidth="1"/>
    <col min="14854" max="14854" width="13.42578125" style="1" customWidth="1"/>
    <col min="14855" max="14857" width="9.140625" style="1"/>
    <col min="14858" max="14858" width="0" style="1" hidden="1" customWidth="1"/>
    <col min="14859" max="15105" width="9.140625" style="1"/>
    <col min="15106" max="15106" width="25.5703125" style="1" customWidth="1"/>
    <col min="15107" max="15107" width="41.42578125" style="1" customWidth="1"/>
    <col min="15108" max="15108" width="21.140625" style="1" customWidth="1"/>
    <col min="15109" max="15109" width="19.85546875" style="1" customWidth="1"/>
    <col min="15110" max="15110" width="13.42578125" style="1" customWidth="1"/>
    <col min="15111" max="15113" width="9.140625" style="1"/>
    <col min="15114" max="15114" width="0" style="1" hidden="1" customWidth="1"/>
    <col min="15115" max="15361" width="9.140625" style="1"/>
    <col min="15362" max="15362" width="25.5703125" style="1" customWidth="1"/>
    <col min="15363" max="15363" width="41.42578125" style="1" customWidth="1"/>
    <col min="15364" max="15364" width="21.140625" style="1" customWidth="1"/>
    <col min="15365" max="15365" width="19.85546875" style="1" customWidth="1"/>
    <col min="15366" max="15366" width="13.42578125" style="1" customWidth="1"/>
    <col min="15367" max="15369" width="9.140625" style="1"/>
    <col min="15370" max="15370" width="0" style="1" hidden="1" customWidth="1"/>
    <col min="15371" max="15617" width="9.140625" style="1"/>
    <col min="15618" max="15618" width="25.5703125" style="1" customWidth="1"/>
    <col min="15619" max="15619" width="41.42578125" style="1" customWidth="1"/>
    <col min="15620" max="15620" width="21.140625" style="1" customWidth="1"/>
    <col min="15621" max="15621" width="19.85546875" style="1" customWidth="1"/>
    <col min="15622" max="15622" width="13.42578125" style="1" customWidth="1"/>
    <col min="15623" max="15625" width="9.140625" style="1"/>
    <col min="15626" max="15626" width="0" style="1" hidden="1" customWidth="1"/>
    <col min="15627" max="15873" width="9.140625" style="1"/>
    <col min="15874" max="15874" width="25.5703125" style="1" customWidth="1"/>
    <col min="15875" max="15875" width="41.42578125" style="1" customWidth="1"/>
    <col min="15876" max="15876" width="21.140625" style="1" customWidth="1"/>
    <col min="15877" max="15877" width="19.85546875" style="1" customWidth="1"/>
    <col min="15878" max="15878" width="13.42578125" style="1" customWidth="1"/>
    <col min="15879" max="15881" width="9.140625" style="1"/>
    <col min="15882" max="15882" width="0" style="1" hidden="1" customWidth="1"/>
    <col min="15883" max="16129" width="9.140625" style="1"/>
    <col min="16130" max="16130" width="25.5703125" style="1" customWidth="1"/>
    <col min="16131" max="16131" width="41.42578125" style="1" customWidth="1"/>
    <col min="16132" max="16132" width="21.140625" style="1" customWidth="1"/>
    <col min="16133" max="16133" width="19.85546875" style="1" customWidth="1"/>
    <col min="16134" max="16134" width="13.42578125" style="1" customWidth="1"/>
    <col min="16135" max="16137" width="9.140625" style="1"/>
    <col min="16138" max="16138" width="0" style="1" hidden="1" customWidth="1"/>
    <col min="16139" max="16384" width="9.140625" style="1"/>
  </cols>
  <sheetData>
    <row r="2" spans="2:8" ht="18.75">
      <c r="B2" s="75" t="s">
        <v>521</v>
      </c>
      <c r="C2" s="75"/>
      <c r="D2" s="75"/>
      <c r="E2" s="75"/>
      <c r="F2" s="75"/>
    </row>
    <row r="3" spans="2:8" ht="18.75">
      <c r="B3" s="75" t="s">
        <v>461</v>
      </c>
      <c r="C3" s="75"/>
      <c r="D3" s="75"/>
      <c r="E3" s="75"/>
      <c r="F3" s="75"/>
    </row>
    <row r="4" spans="2:8" ht="18.75">
      <c r="B4" s="75" t="s">
        <v>462</v>
      </c>
      <c r="C4" s="75"/>
      <c r="D4" s="75"/>
      <c r="E4" s="75"/>
      <c r="F4" s="75"/>
    </row>
    <row r="5" spans="2:8" ht="18.75">
      <c r="B5" s="75" t="s">
        <v>463</v>
      </c>
      <c r="C5" s="75"/>
      <c r="D5" s="75"/>
      <c r="E5" s="75"/>
      <c r="F5" s="75"/>
    </row>
    <row r="6" spans="2:8" ht="18.75">
      <c r="B6" s="3"/>
      <c r="C6" s="3"/>
      <c r="D6" s="3"/>
      <c r="E6" s="3"/>
      <c r="F6" s="3"/>
    </row>
    <row r="8" spans="2:8" ht="18.75">
      <c r="B8" s="76" t="s">
        <v>522</v>
      </c>
      <c r="C8" s="76"/>
      <c r="D8" s="76"/>
      <c r="E8" s="76"/>
      <c r="F8" s="76"/>
    </row>
    <row r="10" spans="2:8">
      <c r="B10" s="77" t="s">
        <v>464</v>
      </c>
      <c r="C10" s="77"/>
      <c r="F10" s="4"/>
    </row>
    <row r="11" spans="2:8" s="8" customFormat="1" ht="38.25">
      <c r="B11" s="5" t="s">
        <v>465</v>
      </c>
      <c r="C11" s="5" t="s">
        <v>466</v>
      </c>
      <c r="D11" s="6" t="s">
        <v>467</v>
      </c>
      <c r="E11" s="6" t="s">
        <v>523</v>
      </c>
      <c r="F11" s="7" t="s">
        <v>468</v>
      </c>
      <c r="H11" s="9"/>
    </row>
    <row r="12" spans="2:8" s="11" customFormat="1">
      <c r="B12" s="10">
        <v>1</v>
      </c>
      <c r="C12" s="10">
        <f>B12+1</f>
        <v>2</v>
      </c>
      <c r="D12" s="10">
        <v>3</v>
      </c>
      <c r="E12" s="10">
        <v>4</v>
      </c>
      <c r="F12" s="10">
        <v>5</v>
      </c>
    </row>
    <row r="13" spans="2:8">
      <c r="B13" s="12" t="s">
        <v>469</v>
      </c>
      <c r="C13" s="12" t="s">
        <v>470</v>
      </c>
      <c r="D13" s="13">
        <v>1003871</v>
      </c>
      <c r="E13" s="14">
        <v>1058111.19</v>
      </c>
      <c r="F13" s="15">
        <f>E13/D13*100</f>
        <v>105.40310358601852</v>
      </c>
    </row>
    <row r="14" spans="2:8">
      <c r="B14" s="12" t="s">
        <v>471</v>
      </c>
      <c r="C14" s="12" t="s">
        <v>472</v>
      </c>
      <c r="D14" s="13">
        <v>99350</v>
      </c>
      <c r="E14" s="14">
        <v>99350</v>
      </c>
      <c r="F14" s="15">
        <f>E14/D14*100</f>
        <v>100</v>
      </c>
    </row>
    <row r="15" spans="2:8">
      <c r="B15" s="12" t="s">
        <v>473</v>
      </c>
      <c r="C15" s="12" t="s">
        <v>474</v>
      </c>
      <c r="D15" s="13">
        <v>176193</v>
      </c>
      <c r="E15" s="14">
        <v>187688.86</v>
      </c>
      <c r="F15" s="15">
        <f>E15/D15*100</f>
        <v>106.52458383704233</v>
      </c>
    </row>
    <row r="16" spans="2:8">
      <c r="B16" s="12" t="s">
        <v>475</v>
      </c>
      <c r="C16" s="12" t="s">
        <v>476</v>
      </c>
      <c r="D16" s="13">
        <v>394502</v>
      </c>
      <c r="E16" s="14">
        <v>385435.74</v>
      </c>
      <c r="F16" s="15">
        <f>E16/D16*100</f>
        <v>97.701846885440375</v>
      </c>
    </row>
    <row r="17" spans="2:9">
      <c r="B17" s="12" t="s">
        <v>477</v>
      </c>
      <c r="C17" s="12" t="s">
        <v>478</v>
      </c>
      <c r="D17" s="13">
        <v>14515</v>
      </c>
      <c r="E17" s="14">
        <v>13908.08</v>
      </c>
      <c r="F17" s="15">
        <f>E17/D17*100</f>
        <v>95.818670341026518</v>
      </c>
    </row>
    <row r="18" spans="2:9" ht="25.5">
      <c r="B18" s="12" t="s">
        <v>479</v>
      </c>
      <c r="C18" s="12" t="s">
        <v>480</v>
      </c>
      <c r="D18" s="13">
        <v>133688</v>
      </c>
      <c r="E18" s="14">
        <v>122332.9</v>
      </c>
      <c r="F18" s="15">
        <f t="shared" ref="F18:F24" si="0">E18/D18*100</f>
        <v>91.506268326252155</v>
      </c>
    </row>
    <row r="19" spans="2:9">
      <c r="B19" s="12" t="s">
        <v>481</v>
      </c>
      <c r="C19" s="12" t="s">
        <v>482</v>
      </c>
      <c r="D19" s="13">
        <v>1686</v>
      </c>
      <c r="E19" s="14">
        <v>976.88</v>
      </c>
      <c r="F19" s="15">
        <f t="shared" si="0"/>
        <v>57.940688018979834</v>
      </c>
    </row>
    <row r="20" spans="2:9" ht="25.5">
      <c r="B20" s="12" t="s">
        <v>483</v>
      </c>
      <c r="C20" s="12" t="s">
        <v>484</v>
      </c>
      <c r="D20" s="13">
        <v>3120</v>
      </c>
      <c r="E20" s="14">
        <v>10464.02</v>
      </c>
      <c r="F20" s="15">
        <f t="shared" si="0"/>
        <v>335.38525641025643</v>
      </c>
    </row>
    <row r="21" spans="2:9" ht="25.5">
      <c r="B21" s="12" t="s">
        <v>485</v>
      </c>
      <c r="C21" s="12" t="s">
        <v>486</v>
      </c>
      <c r="D21" s="13">
        <v>27000</v>
      </c>
      <c r="E21" s="14">
        <v>16825</v>
      </c>
      <c r="F21" s="15">
        <f t="shared" si="0"/>
        <v>62.31481481481481</v>
      </c>
    </row>
    <row r="22" spans="2:9">
      <c r="B22" s="12" t="s">
        <v>487</v>
      </c>
      <c r="C22" s="12" t="s">
        <v>488</v>
      </c>
      <c r="D22" s="13">
        <v>16913</v>
      </c>
      <c r="E22" s="14">
        <v>9000</v>
      </c>
      <c r="F22" s="15">
        <f t="shared" si="0"/>
        <v>53.213504404895637</v>
      </c>
    </row>
    <row r="23" spans="2:9">
      <c r="B23" s="12" t="s">
        <v>489</v>
      </c>
      <c r="C23" s="12" t="s">
        <v>490</v>
      </c>
      <c r="D23" s="13">
        <v>1330</v>
      </c>
      <c r="E23" s="14">
        <v>2600</v>
      </c>
      <c r="F23" s="15">
        <f t="shared" si="0"/>
        <v>195.48872180451127</v>
      </c>
      <c r="I23" s="2"/>
    </row>
    <row r="24" spans="2:9" ht="25.5">
      <c r="B24" s="12" t="s">
        <v>491</v>
      </c>
      <c r="C24" s="12" t="s">
        <v>492</v>
      </c>
      <c r="D24" s="13">
        <v>59889</v>
      </c>
      <c r="E24" s="14">
        <v>59889</v>
      </c>
      <c r="F24" s="15">
        <f t="shared" si="0"/>
        <v>100</v>
      </c>
      <c r="G24" s="2"/>
      <c r="I24" s="2"/>
    </row>
    <row r="25" spans="2:9">
      <c r="B25" s="16" t="s">
        <v>450</v>
      </c>
      <c r="C25" s="17" t="s">
        <v>493</v>
      </c>
      <c r="D25" s="18">
        <f>SUM(D13:D24)</f>
        <v>1932057</v>
      </c>
      <c r="E25" s="18">
        <f>SUM(E13:E24)</f>
        <v>1966581.6699999997</v>
      </c>
      <c r="F25" s="18">
        <f>E25/D25*100</f>
        <v>101.78693848059346</v>
      </c>
    </row>
    <row r="26" spans="2:9">
      <c r="F26" s="2"/>
    </row>
    <row r="27" spans="2:9">
      <c r="C27" s="19"/>
      <c r="D27" s="20"/>
    </row>
    <row r="28" spans="2:9">
      <c r="C28" s="19"/>
      <c r="D28" s="20"/>
    </row>
    <row r="29" spans="2:9" ht="18.75">
      <c r="B29" s="74" t="s">
        <v>494</v>
      </c>
      <c r="C29" s="74"/>
      <c r="D29" s="74"/>
      <c r="E29" s="74"/>
    </row>
    <row r="30" spans="2:9">
      <c r="B30" s="21"/>
      <c r="C30" s="21"/>
      <c r="D30" s="22"/>
      <c r="E30" s="23"/>
    </row>
    <row r="31" spans="2:9" ht="38.25">
      <c r="B31" s="24" t="s">
        <v>495</v>
      </c>
      <c r="C31" s="24" t="s">
        <v>1</v>
      </c>
      <c r="D31" s="25" t="s">
        <v>496</v>
      </c>
      <c r="E31" s="25" t="s">
        <v>524</v>
      </c>
    </row>
    <row r="32" spans="2:9">
      <c r="B32" s="26">
        <v>1</v>
      </c>
      <c r="C32" s="26">
        <f>B32+1</f>
        <v>2</v>
      </c>
      <c r="D32" s="27">
        <v>3</v>
      </c>
      <c r="E32" s="27">
        <f>D32+1</f>
        <v>4</v>
      </c>
    </row>
    <row r="33" spans="2:8" ht="25.5">
      <c r="B33" s="28"/>
      <c r="C33" s="29" t="s">
        <v>497</v>
      </c>
      <c r="D33" s="30">
        <f>D25-Расходы!N408/1000</f>
        <v>-130888.8563700004</v>
      </c>
      <c r="E33" s="30">
        <f>E25-Расходы!Q408/1000</f>
        <v>-15677.062690000515</v>
      </c>
      <c r="F33" s="2"/>
      <c r="G33" s="2"/>
    </row>
    <row r="34" spans="2:8">
      <c r="B34" s="28"/>
      <c r="C34" s="29"/>
      <c r="D34" s="31">
        <f>D33/(D25-685.92267-D41)*100</f>
        <v>-7.0743765066603226</v>
      </c>
      <c r="E34" s="32"/>
      <c r="F34" s="54"/>
      <c r="G34" s="2"/>
    </row>
    <row r="35" spans="2:8">
      <c r="B35" s="33" t="s">
        <v>498</v>
      </c>
      <c r="C35" s="33" t="s">
        <v>499</v>
      </c>
      <c r="D35" s="34">
        <f>D36+D37</f>
        <v>-105198.98331000001</v>
      </c>
      <c r="E35" s="34">
        <f>E36+E37</f>
        <v>-163300</v>
      </c>
    </row>
    <row r="36" spans="2:8" ht="25.5">
      <c r="B36" s="35" t="s">
        <v>500</v>
      </c>
      <c r="C36" s="36" t="s">
        <v>526</v>
      </c>
      <c r="D36" s="37">
        <v>222401.01668999999</v>
      </c>
      <c r="E36" s="38">
        <f>204300</f>
        <v>204300</v>
      </c>
    </row>
    <row r="37" spans="2:8" ht="25.5">
      <c r="B37" s="35" t="s">
        <v>501</v>
      </c>
      <c r="C37" s="36" t="s">
        <v>502</v>
      </c>
      <c r="D37" s="37">
        <v>-327600</v>
      </c>
      <c r="E37" s="37">
        <f>-327600-40000</f>
        <v>-367600</v>
      </c>
    </row>
    <row r="38" spans="2:8" ht="25.5">
      <c r="B38" s="39" t="s">
        <v>503</v>
      </c>
      <c r="C38" s="40" t="s">
        <v>504</v>
      </c>
      <c r="D38" s="34">
        <f>D39+D40</f>
        <v>164300</v>
      </c>
      <c r="E38" s="34">
        <f>E39+E40</f>
        <v>164300</v>
      </c>
    </row>
    <row r="39" spans="2:8" ht="25.5">
      <c r="B39" s="35" t="s">
        <v>505</v>
      </c>
      <c r="C39" s="36" t="s">
        <v>527</v>
      </c>
      <c r="D39" s="30">
        <v>164300</v>
      </c>
      <c r="E39" s="41">
        <v>164300</v>
      </c>
    </row>
    <row r="40" spans="2:8" ht="38.25">
      <c r="B40" s="35" t="s">
        <v>506</v>
      </c>
      <c r="C40" s="36" t="s">
        <v>528</v>
      </c>
      <c r="D40" s="30">
        <v>0</v>
      </c>
      <c r="E40" s="41">
        <v>0</v>
      </c>
    </row>
    <row r="41" spans="2:8" ht="25.5">
      <c r="B41" s="39" t="s">
        <v>507</v>
      </c>
      <c r="C41" s="40" t="s">
        <v>508</v>
      </c>
      <c r="D41" s="42">
        <f>D43+D42</f>
        <v>81188.856370000169</v>
      </c>
      <c r="E41" s="42">
        <f>E43+E42</f>
        <v>13411.412690000143</v>
      </c>
    </row>
    <row r="42" spans="2:8" ht="25.5">
      <c r="B42" s="35" t="s">
        <v>509</v>
      </c>
      <c r="C42" s="36" t="s">
        <v>510</v>
      </c>
      <c r="D42" s="37">
        <f>-(D25+D36+D39+D46)</f>
        <v>-2320023.6666899999</v>
      </c>
      <c r="E42" s="37">
        <f>-(E25+E36+E39+E46)</f>
        <v>-2336447.3199999998</v>
      </c>
    </row>
    <row r="43" spans="2:8" ht="25.5">
      <c r="B43" s="35" t="s">
        <v>511</v>
      </c>
      <c r="C43" s="36" t="s">
        <v>512</v>
      </c>
      <c r="D43" s="37">
        <f>Расходы!N408/1000-D37-D40-D45</f>
        <v>2401212.52306</v>
      </c>
      <c r="E43" s="37">
        <f>Расходы!Q408/1000-E37-E40-E45</f>
        <v>2349858.73269</v>
      </c>
    </row>
    <row r="44" spans="2:8" ht="25.5">
      <c r="B44" s="39" t="s">
        <v>513</v>
      </c>
      <c r="C44" s="40" t="s">
        <v>514</v>
      </c>
      <c r="D44" s="43">
        <f>D45+D46</f>
        <v>-9401.0166900000004</v>
      </c>
      <c r="E44" s="43">
        <f>E45+E46</f>
        <v>1265.6500000000001</v>
      </c>
    </row>
    <row r="45" spans="2:8" ht="25.5">
      <c r="B45" s="35" t="s">
        <v>515</v>
      </c>
      <c r="C45" s="36" t="s">
        <v>516</v>
      </c>
      <c r="D45" s="44">
        <v>-10666.66669</v>
      </c>
      <c r="E45" s="38">
        <v>0</v>
      </c>
    </row>
    <row r="46" spans="2:8" ht="25.5">
      <c r="B46" s="35" t="s">
        <v>517</v>
      </c>
      <c r="C46" s="36" t="s">
        <v>504</v>
      </c>
      <c r="D46" s="45">
        <v>1265.6500000000001</v>
      </c>
      <c r="E46" s="38">
        <v>1265.6500000000001</v>
      </c>
    </row>
    <row r="47" spans="2:8">
      <c r="B47" s="46" t="s">
        <v>518</v>
      </c>
      <c r="C47" s="47"/>
      <c r="D47" s="48">
        <f>D35+D41+D44+D38</f>
        <v>130888.85637000015</v>
      </c>
      <c r="E47" s="48">
        <f>E35+E41+E44+E38</f>
        <v>15677.062690000137</v>
      </c>
    </row>
    <row r="48" spans="2:8" s="49" customFormat="1">
      <c r="D48" s="50"/>
      <c r="E48" s="50"/>
      <c r="H48" s="50"/>
    </row>
    <row r="49" spans="2:8" s="49" customFormat="1">
      <c r="D49" s="50"/>
      <c r="E49" s="50"/>
      <c r="H49" s="50"/>
    </row>
    <row r="50" spans="2:8" s="49" customFormat="1">
      <c r="D50" s="50"/>
      <c r="E50" s="50"/>
      <c r="H50" s="50"/>
    </row>
    <row r="51" spans="2:8" ht="15.75">
      <c r="B51" s="51" t="s">
        <v>519</v>
      </c>
      <c r="C51" s="51"/>
    </row>
    <row r="52" spans="2:8" ht="15.75">
      <c r="B52" s="52" t="s">
        <v>520</v>
      </c>
      <c r="D52" s="53" t="s">
        <v>529</v>
      </c>
    </row>
    <row r="54" spans="2:8">
      <c r="B54" s="1" t="s">
        <v>525</v>
      </c>
    </row>
  </sheetData>
  <mergeCells count="7">
    <mergeCell ref="B29:E29"/>
    <mergeCell ref="B2:F2"/>
    <mergeCell ref="B3:F3"/>
    <mergeCell ref="B4:F4"/>
    <mergeCell ref="B5:F5"/>
    <mergeCell ref="B8:F8"/>
    <mergeCell ref="B10:C10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W409"/>
  <sheetViews>
    <sheetView tabSelected="1" zoomScale="120" zoomScaleNormal="120" workbookViewId="0">
      <selection activeCell="K17" sqref="K17"/>
    </sheetView>
  </sheetViews>
  <sheetFormatPr defaultRowHeight="15"/>
  <cols>
    <col min="1" max="2" width="0.5703125" style="55" customWidth="1"/>
    <col min="3" max="3" width="8" style="55" customWidth="1"/>
    <col min="4" max="4" width="4.28515625" style="55" customWidth="1"/>
    <col min="5" max="7" width="9.140625" style="55" customWidth="1"/>
    <col min="8" max="8" width="3" style="55" customWidth="1"/>
    <col min="9" max="9" width="9.140625" style="55" customWidth="1"/>
    <col min="10" max="10" width="6.7109375" style="55" customWidth="1"/>
    <col min="11" max="11" width="7.7109375" style="73" customWidth="1"/>
    <col min="12" max="12" width="12.85546875" style="55" hidden="1" customWidth="1"/>
    <col min="13" max="13" width="1" style="55" hidden="1" customWidth="1"/>
    <col min="14" max="14" width="2.28515625" style="55" customWidth="1"/>
    <col min="15" max="15" width="9.140625" style="55" customWidth="1"/>
    <col min="16" max="16" width="1.5703125" style="55" customWidth="1"/>
    <col min="17" max="18" width="3.42578125" style="55" customWidth="1"/>
    <col min="19" max="19" width="6.42578125" style="55" customWidth="1"/>
    <col min="20" max="20" width="2.7109375" style="55" customWidth="1"/>
    <col min="21" max="21" width="10.140625" style="55" customWidth="1"/>
    <col min="22" max="22" width="3.7109375" style="55" customWidth="1"/>
    <col min="23" max="23" width="16.7109375" style="55" customWidth="1"/>
    <col min="24" max="16384" width="9.140625" style="55"/>
  </cols>
  <sheetData>
    <row r="1" spans="2:21" ht="15" customHeight="1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2:21" ht="15" customHeight="1">
      <c r="B2" s="84" t="s">
        <v>531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2:21" ht="15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2:21" ht="15.75" thickBot="1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56"/>
      <c r="L4" s="86"/>
      <c r="M4" s="86"/>
      <c r="N4" s="86"/>
      <c r="O4" s="86"/>
      <c r="P4" s="86"/>
      <c r="Q4" s="86"/>
      <c r="R4" s="86"/>
      <c r="S4" s="86"/>
      <c r="T4" s="87"/>
      <c r="U4" s="87"/>
    </row>
    <row r="5" spans="2:21" ht="27.75" customHeight="1" thickBot="1">
      <c r="B5" s="88" t="s">
        <v>1</v>
      </c>
      <c r="C5" s="88"/>
      <c r="D5" s="88"/>
      <c r="E5" s="88"/>
      <c r="F5" s="88"/>
      <c r="G5" s="88"/>
      <c r="H5" s="88"/>
      <c r="I5" s="88"/>
      <c r="J5" s="88"/>
      <c r="K5" s="57" t="s">
        <v>530</v>
      </c>
      <c r="L5" s="89" t="s">
        <v>2</v>
      </c>
      <c r="M5" s="89"/>
      <c r="N5" s="90" t="s">
        <v>540</v>
      </c>
      <c r="O5" s="90"/>
      <c r="P5" s="90"/>
      <c r="Q5" s="90" t="s">
        <v>3</v>
      </c>
      <c r="R5" s="90"/>
      <c r="S5" s="90"/>
      <c r="T5" s="89" t="s">
        <v>4</v>
      </c>
      <c r="U5" s="89"/>
    </row>
    <row r="6" spans="2:21" ht="15.75" thickBot="1">
      <c r="B6" s="91">
        <v>1</v>
      </c>
      <c r="C6" s="91"/>
      <c r="D6" s="91"/>
      <c r="E6" s="91"/>
      <c r="F6" s="91"/>
      <c r="G6" s="91"/>
      <c r="H6" s="91"/>
      <c r="I6" s="91"/>
      <c r="J6" s="91"/>
      <c r="K6" s="58">
        <v>2</v>
      </c>
      <c r="L6" s="92">
        <v>3</v>
      </c>
      <c r="M6" s="92"/>
      <c r="N6" s="93">
        <v>3</v>
      </c>
      <c r="O6" s="93"/>
      <c r="P6" s="93"/>
      <c r="Q6" s="93">
        <v>4</v>
      </c>
      <c r="R6" s="93"/>
      <c r="S6" s="93"/>
      <c r="T6" s="92">
        <v>5</v>
      </c>
      <c r="U6" s="92"/>
    </row>
    <row r="7" spans="2:21" ht="23.25" customHeight="1">
      <c r="B7" s="94" t="s">
        <v>5</v>
      </c>
      <c r="C7" s="94"/>
      <c r="D7" s="94"/>
      <c r="E7" s="94"/>
      <c r="F7" s="94"/>
      <c r="G7" s="94"/>
      <c r="H7" s="94"/>
      <c r="I7" s="94"/>
      <c r="J7" s="94"/>
      <c r="K7" s="59" t="s">
        <v>532</v>
      </c>
      <c r="L7" s="95"/>
      <c r="M7" s="95"/>
      <c r="N7" s="96">
        <f>N8+N16+N24</f>
        <v>19562468.849999998</v>
      </c>
      <c r="O7" s="96"/>
      <c r="P7" s="96"/>
      <c r="Q7" s="96">
        <f>Q8+Q16+Q24</f>
        <v>17415210.77</v>
      </c>
      <c r="R7" s="96"/>
      <c r="S7" s="96"/>
      <c r="T7" s="81">
        <f t="shared" ref="T7:T70" si="0">Q7/N7*100</f>
        <v>89.023583390907234</v>
      </c>
      <c r="U7" s="81"/>
    </row>
    <row r="8" spans="2:21" ht="23.25" customHeight="1">
      <c r="B8" s="60"/>
      <c r="C8" s="97" t="s">
        <v>6</v>
      </c>
      <c r="D8" s="97"/>
      <c r="E8" s="97"/>
      <c r="F8" s="97"/>
      <c r="G8" s="97"/>
      <c r="H8" s="97"/>
      <c r="I8" s="97"/>
      <c r="J8" s="97"/>
      <c r="K8" s="61" t="s">
        <v>532</v>
      </c>
      <c r="L8" s="98"/>
      <c r="M8" s="98"/>
      <c r="N8" s="99">
        <f>N9+N13</f>
        <v>16339132.43</v>
      </c>
      <c r="O8" s="99"/>
      <c r="P8" s="99"/>
      <c r="Q8" s="99">
        <f>Q9+Q13</f>
        <v>16295542.289999999</v>
      </c>
      <c r="R8" s="99"/>
      <c r="S8" s="99"/>
      <c r="T8" s="100">
        <f t="shared" si="0"/>
        <v>99.733216312513832</v>
      </c>
      <c r="U8" s="100"/>
    </row>
    <row r="9" spans="2:21" ht="23.25" customHeight="1">
      <c r="B9" s="62"/>
      <c r="C9" s="101" t="s">
        <v>7</v>
      </c>
      <c r="D9" s="101"/>
      <c r="E9" s="101"/>
      <c r="F9" s="101"/>
      <c r="G9" s="101"/>
      <c r="H9" s="101"/>
      <c r="I9" s="101"/>
      <c r="J9" s="101"/>
      <c r="K9" s="63" t="s">
        <v>532</v>
      </c>
      <c r="L9" s="102"/>
      <c r="M9" s="102"/>
      <c r="N9" s="103">
        <f>N10</f>
        <v>114500</v>
      </c>
      <c r="O9" s="103"/>
      <c r="P9" s="103"/>
      <c r="Q9" s="103">
        <f>Q10</f>
        <v>96145</v>
      </c>
      <c r="R9" s="103"/>
      <c r="S9" s="103"/>
      <c r="T9" s="104">
        <f t="shared" si="0"/>
        <v>83.969432314410469</v>
      </c>
      <c r="U9" s="104"/>
    </row>
    <row r="10" spans="2:21" ht="23.25" customHeight="1">
      <c r="B10" s="64"/>
      <c r="C10" s="105" t="s">
        <v>8</v>
      </c>
      <c r="D10" s="105"/>
      <c r="E10" s="105"/>
      <c r="F10" s="105"/>
      <c r="G10" s="105"/>
      <c r="H10" s="105"/>
      <c r="I10" s="105"/>
      <c r="J10" s="105"/>
      <c r="K10" s="65" t="s">
        <v>532</v>
      </c>
      <c r="L10" s="106"/>
      <c r="M10" s="106"/>
      <c r="N10" s="107">
        <f>N11+N12</f>
        <v>114500</v>
      </c>
      <c r="O10" s="107"/>
      <c r="P10" s="107"/>
      <c r="Q10" s="107">
        <f>Q11+Q12</f>
        <v>96145</v>
      </c>
      <c r="R10" s="107"/>
      <c r="S10" s="107"/>
      <c r="T10" s="108">
        <f t="shared" si="0"/>
        <v>83.969432314410469</v>
      </c>
      <c r="U10" s="108"/>
    </row>
    <row r="11" spans="2:21" ht="23.25" customHeight="1">
      <c r="B11" s="62"/>
      <c r="C11" s="109" t="s">
        <v>9</v>
      </c>
      <c r="D11" s="109"/>
      <c r="E11" s="109"/>
      <c r="F11" s="109"/>
      <c r="G11" s="109"/>
      <c r="H11" s="109"/>
      <c r="I11" s="109"/>
      <c r="J11" s="109"/>
      <c r="K11" s="66" t="s">
        <v>532</v>
      </c>
      <c r="L11" s="110" t="s">
        <v>10</v>
      </c>
      <c r="M11" s="110"/>
      <c r="N11" s="111">
        <v>97205</v>
      </c>
      <c r="O11" s="111"/>
      <c r="P11" s="111"/>
      <c r="Q11" s="111">
        <v>78850</v>
      </c>
      <c r="R11" s="111"/>
      <c r="S11" s="111"/>
      <c r="T11" s="112">
        <f t="shared" si="0"/>
        <v>81.117226480119328</v>
      </c>
      <c r="U11" s="112"/>
    </row>
    <row r="12" spans="2:21" ht="34.5" customHeight="1">
      <c r="B12" s="62"/>
      <c r="C12" s="109" t="s">
        <v>11</v>
      </c>
      <c r="D12" s="109"/>
      <c r="E12" s="109"/>
      <c r="F12" s="109"/>
      <c r="G12" s="109"/>
      <c r="H12" s="109"/>
      <c r="I12" s="109"/>
      <c r="J12" s="109"/>
      <c r="K12" s="66" t="s">
        <v>532</v>
      </c>
      <c r="L12" s="110" t="s">
        <v>12</v>
      </c>
      <c r="M12" s="110"/>
      <c r="N12" s="111">
        <v>17295</v>
      </c>
      <c r="O12" s="111"/>
      <c r="P12" s="111"/>
      <c r="Q12" s="111">
        <v>17295</v>
      </c>
      <c r="R12" s="111"/>
      <c r="S12" s="111"/>
      <c r="T12" s="112">
        <f t="shared" si="0"/>
        <v>100</v>
      </c>
      <c r="U12" s="112"/>
    </row>
    <row r="13" spans="2:21" ht="15" customHeight="1">
      <c r="B13" s="62"/>
      <c r="C13" s="101" t="s">
        <v>13</v>
      </c>
      <c r="D13" s="101"/>
      <c r="E13" s="101"/>
      <c r="F13" s="101"/>
      <c r="G13" s="101"/>
      <c r="H13" s="101"/>
      <c r="I13" s="101"/>
      <c r="J13" s="101"/>
      <c r="K13" s="63" t="s">
        <v>532</v>
      </c>
      <c r="L13" s="102"/>
      <c r="M13" s="102"/>
      <c r="N13" s="103">
        <f>N14</f>
        <v>16224632.43</v>
      </c>
      <c r="O13" s="103"/>
      <c r="P13" s="103"/>
      <c r="Q13" s="103">
        <f>Q14</f>
        <v>16199397.289999999</v>
      </c>
      <c r="R13" s="103"/>
      <c r="S13" s="103"/>
      <c r="T13" s="104">
        <f t="shared" si="0"/>
        <v>99.844464026480253</v>
      </c>
      <c r="U13" s="104"/>
    </row>
    <row r="14" spans="2:21" ht="23.25" customHeight="1">
      <c r="B14" s="64"/>
      <c r="C14" s="105" t="s">
        <v>14</v>
      </c>
      <c r="D14" s="105"/>
      <c r="E14" s="105"/>
      <c r="F14" s="105"/>
      <c r="G14" s="105"/>
      <c r="H14" s="105"/>
      <c r="I14" s="105"/>
      <c r="J14" s="105"/>
      <c r="K14" s="65" t="s">
        <v>532</v>
      </c>
      <c r="L14" s="106"/>
      <c r="M14" s="106"/>
      <c r="N14" s="107">
        <f>N15</f>
        <v>16224632.43</v>
      </c>
      <c r="O14" s="107"/>
      <c r="P14" s="107"/>
      <c r="Q14" s="107">
        <f>Q15</f>
        <v>16199397.289999999</v>
      </c>
      <c r="R14" s="107"/>
      <c r="S14" s="107"/>
      <c r="T14" s="108">
        <f t="shared" si="0"/>
        <v>99.844464026480253</v>
      </c>
      <c r="U14" s="108"/>
    </row>
    <row r="15" spans="2:21" ht="15" customHeight="1">
      <c r="B15" s="62"/>
      <c r="C15" s="109" t="s">
        <v>15</v>
      </c>
      <c r="D15" s="109"/>
      <c r="E15" s="109"/>
      <c r="F15" s="109"/>
      <c r="G15" s="109"/>
      <c r="H15" s="109"/>
      <c r="I15" s="109"/>
      <c r="J15" s="109"/>
      <c r="K15" s="66" t="s">
        <v>532</v>
      </c>
      <c r="L15" s="110" t="s">
        <v>16</v>
      </c>
      <c r="M15" s="110"/>
      <c r="N15" s="113">
        <v>16224632.43</v>
      </c>
      <c r="O15" s="113"/>
      <c r="P15" s="113"/>
      <c r="Q15" s="111">
        <v>16199397.289999999</v>
      </c>
      <c r="R15" s="111"/>
      <c r="S15" s="111"/>
      <c r="T15" s="112">
        <f t="shared" si="0"/>
        <v>99.844464026480253</v>
      </c>
      <c r="U15" s="112"/>
    </row>
    <row r="16" spans="2:21" ht="23.25" customHeight="1">
      <c r="B16" s="60"/>
      <c r="C16" s="97" t="s">
        <v>17</v>
      </c>
      <c r="D16" s="97"/>
      <c r="E16" s="97"/>
      <c r="F16" s="97"/>
      <c r="G16" s="97"/>
      <c r="H16" s="97"/>
      <c r="I16" s="97"/>
      <c r="J16" s="97"/>
      <c r="K16" s="61" t="s">
        <v>532</v>
      </c>
      <c r="L16" s="98"/>
      <c r="M16" s="98"/>
      <c r="N16" s="99">
        <f>N17</f>
        <v>1122669.04</v>
      </c>
      <c r="O16" s="99"/>
      <c r="P16" s="99"/>
      <c r="Q16" s="99">
        <f>Q17</f>
        <v>1119668.48</v>
      </c>
      <c r="R16" s="99"/>
      <c r="S16" s="99"/>
      <c r="T16" s="100">
        <f t="shared" si="0"/>
        <v>99.732729781165062</v>
      </c>
      <c r="U16" s="100"/>
    </row>
    <row r="17" spans="2:21" ht="34.5" customHeight="1">
      <c r="B17" s="62"/>
      <c r="C17" s="101" t="s">
        <v>18</v>
      </c>
      <c r="D17" s="101"/>
      <c r="E17" s="101"/>
      <c r="F17" s="101"/>
      <c r="G17" s="101"/>
      <c r="H17" s="101"/>
      <c r="I17" s="101"/>
      <c r="J17" s="101"/>
      <c r="K17" s="63" t="s">
        <v>532</v>
      </c>
      <c r="L17" s="102"/>
      <c r="M17" s="102"/>
      <c r="N17" s="103">
        <f>N18+N20+N22</f>
        <v>1122669.04</v>
      </c>
      <c r="O17" s="103"/>
      <c r="P17" s="103"/>
      <c r="Q17" s="103">
        <f>Q18+Q20+Q22</f>
        <v>1119668.48</v>
      </c>
      <c r="R17" s="103"/>
      <c r="S17" s="103"/>
      <c r="T17" s="104">
        <f t="shared" si="0"/>
        <v>99.732729781165062</v>
      </c>
      <c r="U17" s="104"/>
    </row>
    <row r="18" spans="2:21" ht="15" customHeight="1">
      <c r="B18" s="64"/>
      <c r="C18" s="105" t="s">
        <v>19</v>
      </c>
      <c r="D18" s="105"/>
      <c r="E18" s="105"/>
      <c r="F18" s="105"/>
      <c r="G18" s="105"/>
      <c r="H18" s="105"/>
      <c r="I18" s="105"/>
      <c r="J18" s="105"/>
      <c r="K18" s="65" t="s">
        <v>532</v>
      </c>
      <c r="L18" s="106"/>
      <c r="M18" s="106"/>
      <c r="N18" s="107">
        <f>N19</f>
        <v>374207</v>
      </c>
      <c r="O18" s="107"/>
      <c r="P18" s="107"/>
      <c r="Q18" s="107">
        <f>Q19</f>
        <v>374207</v>
      </c>
      <c r="R18" s="107"/>
      <c r="S18" s="107"/>
      <c r="T18" s="108">
        <f t="shared" si="0"/>
        <v>100</v>
      </c>
      <c r="U18" s="108"/>
    </row>
    <row r="19" spans="2:21" ht="15" customHeight="1">
      <c r="B19" s="62"/>
      <c r="C19" s="109" t="s">
        <v>20</v>
      </c>
      <c r="D19" s="109"/>
      <c r="E19" s="109"/>
      <c r="F19" s="109"/>
      <c r="G19" s="109"/>
      <c r="H19" s="109"/>
      <c r="I19" s="109"/>
      <c r="J19" s="109"/>
      <c r="K19" s="66" t="s">
        <v>532</v>
      </c>
      <c r="L19" s="110" t="s">
        <v>21</v>
      </c>
      <c r="M19" s="110"/>
      <c r="N19" s="113">
        <v>374207</v>
      </c>
      <c r="O19" s="113"/>
      <c r="P19" s="113"/>
      <c r="Q19" s="111">
        <v>374207</v>
      </c>
      <c r="R19" s="111"/>
      <c r="S19" s="111"/>
      <c r="T19" s="112">
        <f t="shared" si="0"/>
        <v>100</v>
      </c>
      <c r="U19" s="112"/>
    </row>
    <row r="20" spans="2:21" ht="15" customHeight="1">
      <c r="B20" s="64"/>
      <c r="C20" s="105" t="s">
        <v>22</v>
      </c>
      <c r="D20" s="105"/>
      <c r="E20" s="105"/>
      <c r="F20" s="105"/>
      <c r="G20" s="105"/>
      <c r="H20" s="105"/>
      <c r="I20" s="105"/>
      <c r="J20" s="105"/>
      <c r="K20" s="65" t="s">
        <v>532</v>
      </c>
      <c r="L20" s="106"/>
      <c r="M20" s="106"/>
      <c r="N20" s="107">
        <f>N21</f>
        <v>55381</v>
      </c>
      <c r="O20" s="107"/>
      <c r="P20" s="107"/>
      <c r="Q20" s="107">
        <f>Q21</f>
        <v>52380.44</v>
      </c>
      <c r="R20" s="107"/>
      <c r="S20" s="107"/>
      <c r="T20" s="108">
        <f t="shared" si="0"/>
        <v>94.58196854516892</v>
      </c>
      <c r="U20" s="108"/>
    </row>
    <row r="21" spans="2:21" ht="124.5" customHeight="1">
      <c r="B21" s="62"/>
      <c r="C21" s="109" t="s">
        <v>23</v>
      </c>
      <c r="D21" s="109"/>
      <c r="E21" s="109"/>
      <c r="F21" s="109"/>
      <c r="G21" s="109"/>
      <c r="H21" s="109"/>
      <c r="I21" s="109"/>
      <c r="J21" s="109"/>
      <c r="K21" s="66" t="s">
        <v>532</v>
      </c>
      <c r="L21" s="110" t="s">
        <v>24</v>
      </c>
      <c r="M21" s="110"/>
      <c r="N21" s="113">
        <v>55381</v>
      </c>
      <c r="O21" s="113"/>
      <c r="P21" s="113"/>
      <c r="Q21" s="111">
        <v>52380.44</v>
      </c>
      <c r="R21" s="111"/>
      <c r="S21" s="111"/>
      <c r="T21" s="112">
        <f t="shared" si="0"/>
        <v>94.58196854516892</v>
      </c>
      <c r="U21" s="112"/>
    </row>
    <row r="22" spans="2:21" ht="15" customHeight="1">
      <c r="B22" s="64"/>
      <c r="C22" s="105" t="s">
        <v>25</v>
      </c>
      <c r="D22" s="105"/>
      <c r="E22" s="105"/>
      <c r="F22" s="105"/>
      <c r="G22" s="105"/>
      <c r="H22" s="105"/>
      <c r="I22" s="105"/>
      <c r="J22" s="105"/>
      <c r="K22" s="65" t="s">
        <v>532</v>
      </c>
      <c r="L22" s="106"/>
      <c r="M22" s="106"/>
      <c r="N22" s="107">
        <f>N23</f>
        <v>693081.04</v>
      </c>
      <c r="O22" s="107"/>
      <c r="P22" s="107"/>
      <c r="Q22" s="107">
        <f>Q23</f>
        <v>693081.04</v>
      </c>
      <c r="R22" s="107"/>
      <c r="S22" s="107"/>
      <c r="T22" s="108">
        <f t="shared" si="0"/>
        <v>100</v>
      </c>
      <c r="U22" s="108"/>
    </row>
    <row r="23" spans="2:21" ht="34.5" customHeight="1">
      <c r="B23" s="62"/>
      <c r="C23" s="109" t="s">
        <v>26</v>
      </c>
      <c r="D23" s="109"/>
      <c r="E23" s="109"/>
      <c r="F23" s="109"/>
      <c r="G23" s="109"/>
      <c r="H23" s="109"/>
      <c r="I23" s="109"/>
      <c r="J23" s="109"/>
      <c r="K23" s="66" t="s">
        <v>532</v>
      </c>
      <c r="L23" s="110" t="s">
        <v>27</v>
      </c>
      <c r="M23" s="110"/>
      <c r="N23" s="113">
        <v>693081.04</v>
      </c>
      <c r="O23" s="113"/>
      <c r="P23" s="113"/>
      <c r="Q23" s="111">
        <v>693081.04</v>
      </c>
      <c r="R23" s="111"/>
      <c r="S23" s="111"/>
      <c r="T23" s="112">
        <f t="shared" si="0"/>
        <v>100</v>
      </c>
      <c r="U23" s="112"/>
    </row>
    <row r="24" spans="2:21" ht="15" customHeight="1">
      <c r="B24" s="60"/>
      <c r="C24" s="97" t="s">
        <v>28</v>
      </c>
      <c r="D24" s="97"/>
      <c r="E24" s="97"/>
      <c r="F24" s="97"/>
      <c r="G24" s="97"/>
      <c r="H24" s="97"/>
      <c r="I24" s="97"/>
      <c r="J24" s="97"/>
      <c r="K24" s="61" t="s">
        <v>532</v>
      </c>
      <c r="L24" s="98"/>
      <c r="M24" s="98"/>
      <c r="N24" s="99">
        <f>N25</f>
        <v>2100667.38</v>
      </c>
      <c r="O24" s="99"/>
      <c r="P24" s="99"/>
      <c r="Q24" s="99">
        <f>Q25</f>
        <v>0</v>
      </c>
      <c r="R24" s="99"/>
      <c r="S24" s="99"/>
      <c r="T24" s="100">
        <f t="shared" si="0"/>
        <v>0</v>
      </c>
      <c r="U24" s="100"/>
    </row>
    <row r="25" spans="2:21" ht="15" customHeight="1" thickBot="1">
      <c r="B25" s="62"/>
      <c r="C25" s="109" t="s">
        <v>452</v>
      </c>
      <c r="D25" s="109"/>
      <c r="E25" s="109"/>
      <c r="F25" s="109"/>
      <c r="G25" s="109"/>
      <c r="H25" s="109"/>
      <c r="I25" s="109"/>
      <c r="J25" s="109"/>
      <c r="K25" s="66" t="s">
        <v>532</v>
      </c>
      <c r="L25" s="110" t="s">
        <v>29</v>
      </c>
      <c r="M25" s="110"/>
      <c r="N25" s="113">
        <v>2100667.38</v>
      </c>
      <c r="O25" s="113"/>
      <c r="P25" s="113"/>
      <c r="Q25" s="111">
        <v>0</v>
      </c>
      <c r="R25" s="111"/>
      <c r="S25" s="111"/>
      <c r="T25" s="112">
        <f t="shared" si="0"/>
        <v>0</v>
      </c>
      <c r="U25" s="112"/>
    </row>
    <row r="26" spans="2:21" ht="23.25" customHeight="1">
      <c r="B26" s="78" t="s">
        <v>30</v>
      </c>
      <c r="C26" s="78"/>
      <c r="D26" s="78"/>
      <c r="E26" s="78"/>
      <c r="F26" s="78"/>
      <c r="G26" s="78"/>
      <c r="H26" s="78"/>
      <c r="I26" s="78"/>
      <c r="J26" s="78"/>
      <c r="K26" s="67" t="s">
        <v>533</v>
      </c>
      <c r="L26" s="79"/>
      <c r="M26" s="79"/>
      <c r="N26" s="80">
        <f>N27+N38+N42+N48+N52</f>
        <v>103426664.01999998</v>
      </c>
      <c r="O26" s="80"/>
      <c r="P26" s="80"/>
      <c r="Q26" s="80">
        <f>Q27+Q38+Q42+Q48+Q52</f>
        <v>103373325.89999999</v>
      </c>
      <c r="R26" s="80"/>
      <c r="S26" s="80"/>
      <c r="T26" s="81">
        <f t="shared" si="0"/>
        <v>99.948429043414109</v>
      </c>
      <c r="U26" s="81"/>
    </row>
    <row r="27" spans="2:21" ht="15" customHeight="1">
      <c r="B27" s="60"/>
      <c r="C27" s="97" t="s">
        <v>31</v>
      </c>
      <c r="D27" s="97"/>
      <c r="E27" s="97"/>
      <c r="F27" s="97"/>
      <c r="G27" s="97"/>
      <c r="H27" s="97"/>
      <c r="I27" s="97"/>
      <c r="J27" s="97"/>
      <c r="K27" s="61" t="s">
        <v>533</v>
      </c>
      <c r="L27" s="98"/>
      <c r="M27" s="98"/>
      <c r="N27" s="99">
        <f>N28+N32+N35</f>
        <v>94839858.829999983</v>
      </c>
      <c r="O27" s="99"/>
      <c r="P27" s="99"/>
      <c r="Q27" s="99">
        <f>Q28+Q32+Q35</f>
        <v>94839865.979999989</v>
      </c>
      <c r="R27" s="99"/>
      <c r="S27" s="99"/>
      <c r="T27" s="100">
        <f t="shared" si="0"/>
        <v>100.0000075390243</v>
      </c>
      <c r="U27" s="100"/>
    </row>
    <row r="28" spans="2:21" ht="15" customHeight="1">
      <c r="B28" s="62"/>
      <c r="C28" s="101" t="s">
        <v>32</v>
      </c>
      <c r="D28" s="101"/>
      <c r="E28" s="101"/>
      <c r="F28" s="101"/>
      <c r="G28" s="101"/>
      <c r="H28" s="101"/>
      <c r="I28" s="101"/>
      <c r="J28" s="101"/>
      <c r="K28" s="63" t="s">
        <v>533</v>
      </c>
      <c r="L28" s="102"/>
      <c r="M28" s="102"/>
      <c r="N28" s="103">
        <f>N29</f>
        <v>55401133.849999994</v>
      </c>
      <c r="O28" s="103"/>
      <c r="P28" s="103"/>
      <c r="Q28" s="103">
        <f>Q29</f>
        <v>55401135.979999997</v>
      </c>
      <c r="R28" s="103"/>
      <c r="S28" s="103"/>
      <c r="T28" s="104">
        <f t="shared" si="0"/>
        <v>100.00000384468666</v>
      </c>
      <c r="U28" s="104"/>
    </row>
    <row r="29" spans="2:21" ht="34.5" customHeight="1">
      <c r="B29" s="64"/>
      <c r="C29" s="105" t="s">
        <v>33</v>
      </c>
      <c r="D29" s="105"/>
      <c r="E29" s="105"/>
      <c r="F29" s="105"/>
      <c r="G29" s="105"/>
      <c r="H29" s="105"/>
      <c r="I29" s="105"/>
      <c r="J29" s="105"/>
      <c r="K29" s="65" t="s">
        <v>533</v>
      </c>
      <c r="L29" s="106"/>
      <c r="M29" s="106"/>
      <c r="N29" s="107">
        <f>N30+N31</f>
        <v>55401133.849999994</v>
      </c>
      <c r="O29" s="107"/>
      <c r="P29" s="107"/>
      <c r="Q29" s="107">
        <f>Q30+Q31</f>
        <v>55401135.979999997</v>
      </c>
      <c r="R29" s="107"/>
      <c r="S29" s="107"/>
      <c r="T29" s="108">
        <f t="shared" si="0"/>
        <v>100.00000384468666</v>
      </c>
      <c r="U29" s="108"/>
    </row>
    <row r="30" spans="2:21" ht="23.25" customHeight="1">
      <c r="B30" s="62"/>
      <c r="C30" s="109" t="s">
        <v>34</v>
      </c>
      <c r="D30" s="109"/>
      <c r="E30" s="109"/>
      <c r="F30" s="109"/>
      <c r="G30" s="109"/>
      <c r="H30" s="109"/>
      <c r="I30" s="109"/>
      <c r="J30" s="109"/>
      <c r="K30" s="66" t="s">
        <v>533</v>
      </c>
      <c r="L30" s="110" t="s">
        <v>35</v>
      </c>
      <c r="M30" s="110"/>
      <c r="N30" s="113">
        <v>54673605.979999997</v>
      </c>
      <c r="O30" s="113"/>
      <c r="P30" s="113"/>
      <c r="Q30" s="111">
        <v>54673605.979999997</v>
      </c>
      <c r="R30" s="111"/>
      <c r="S30" s="111"/>
      <c r="T30" s="112">
        <f t="shared" si="0"/>
        <v>100</v>
      </c>
      <c r="U30" s="112"/>
    </row>
    <row r="31" spans="2:21" ht="23.25" customHeight="1">
      <c r="B31" s="62"/>
      <c r="C31" s="109" t="s">
        <v>36</v>
      </c>
      <c r="D31" s="109"/>
      <c r="E31" s="109"/>
      <c r="F31" s="109"/>
      <c r="G31" s="109"/>
      <c r="H31" s="109"/>
      <c r="I31" s="109"/>
      <c r="J31" s="109"/>
      <c r="K31" s="66" t="s">
        <v>533</v>
      </c>
      <c r="L31" s="110" t="s">
        <v>37</v>
      </c>
      <c r="M31" s="110"/>
      <c r="N31" s="113">
        <v>727527.87</v>
      </c>
      <c r="O31" s="113"/>
      <c r="P31" s="113"/>
      <c r="Q31" s="111">
        <v>727530</v>
      </c>
      <c r="R31" s="111"/>
      <c r="S31" s="111"/>
      <c r="T31" s="112">
        <f t="shared" si="0"/>
        <v>100.00029277228926</v>
      </c>
      <c r="U31" s="112"/>
    </row>
    <row r="32" spans="2:21" ht="15" customHeight="1">
      <c r="B32" s="62"/>
      <c r="C32" s="101" t="s">
        <v>38</v>
      </c>
      <c r="D32" s="101"/>
      <c r="E32" s="101"/>
      <c r="F32" s="101"/>
      <c r="G32" s="101"/>
      <c r="H32" s="101"/>
      <c r="I32" s="101"/>
      <c r="J32" s="101"/>
      <c r="K32" s="63" t="s">
        <v>533</v>
      </c>
      <c r="L32" s="102"/>
      <c r="M32" s="102"/>
      <c r="N32" s="103">
        <f>N33</f>
        <v>30786197.850000001</v>
      </c>
      <c r="O32" s="103"/>
      <c r="P32" s="103"/>
      <c r="Q32" s="103">
        <f>Q33</f>
        <v>30786200</v>
      </c>
      <c r="R32" s="103"/>
      <c r="S32" s="103"/>
      <c r="T32" s="104">
        <f t="shared" si="0"/>
        <v>100.00000698364899</v>
      </c>
      <c r="U32" s="104"/>
    </row>
    <row r="33" spans="2:21" ht="15" customHeight="1">
      <c r="B33" s="64"/>
      <c r="C33" s="105" t="s">
        <v>39</v>
      </c>
      <c r="D33" s="105"/>
      <c r="E33" s="105"/>
      <c r="F33" s="105"/>
      <c r="G33" s="105"/>
      <c r="H33" s="105"/>
      <c r="I33" s="105"/>
      <c r="J33" s="105"/>
      <c r="K33" s="65" t="s">
        <v>533</v>
      </c>
      <c r="L33" s="106"/>
      <c r="M33" s="106"/>
      <c r="N33" s="107">
        <f>N34</f>
        <v>30786197.850000001</v>
      </c>
      <c r="O33" s="107"/>
      <c r="P33" s="107"/>
      <c r="Q33" s="107">
        <f>Q34</f>
        <v>30786200</v>
      </c>
      <c r="R33" s="107"/>
      <c r="S33" s="107"/>
      <c r="T33" s="108">
        <f t="shared" si="0"/>
        <v>100.00000698364899</v>
      </c>
      <c r="U33" s="108"/>
    </row>
    <row r="34" spans="2:21" ht="23.25" customHeight="1">
      <c r="B34" s="62"/>
      <c r="C34" s="109" t="s">
        <v>40</v>
      </c>
      <c r="D34" s="109"/>
      <c r="E34" s="109"/>
      <c r="F34" s="109"/>
      <c r="G34" s="109"/>
      <c r="H34" s="109"/>
      <c r="I34" s="109"/>
      <c r="J34" s="109"/>
      <c r="K34" s="66" t="s">
        <v>533</v>
      </c>
      <c r="L34" s="110" t="s">
        <v>41</v>
      </c>
      <c r="M34" s="110"/>
      <c r="N34" s="113">
        <v>30786197.850000001</v>
      </c>
      <c r="O34" s="113"/>
      <c r="P34" s="113"/>
      <c r="Q34" s="111">
        <v>30786200</v>
      </c>
      <c r="R34" s="111"/>
      <c r="S34" s="111"/>
      <c r="T34" s="112">
        <f t="shared" si="0"/>
        <v>100.00000698364899</v>
      </c>
      <c r="U34" s="112"/>
    </row>
    <row r="35" spans="2:21" ht="15" customHeight="1">
      <c r="B35" s="62"/>
      <c r="C35" s="101" t="s">
        <v>13</v>
      </c>
      <c r="D35" s="101"/>
      <c r="E35" s="101"/>
      <c r="F35" s="101"/>
      <c r="G35" s="101"/>
      <c r="H35" s="101"/>
      <c r="I35" s="101"/>
      <c r="J35" s="101"/>
      <c r="K35" s="63" t="s">
        <v>533</v>
      </c>
      <c r="L35" s="102"/>
      <c r="M35" s="102"/>
      <c r="N35" s="103">
        <f>N36</f>
        <v>8652527.1300000008</v>
      </c>
      <c r="O35" s="103"/>
      <c r="P35" s="103"/>
      <c r="Q35" s="103">
        <f>Q36</f>
        <v>8652530</v>
      </c>
      <c r="R35" s="103"/>
      <c r="S35" s="103"/>
      <c r="T35" s="104">
        <f t="shared" si="0"/>
        <v>100.00003316950014</v>
      </c>
      <c r="U35" s="104"/>
    </row>
    <row r="36" spans="2:21" ht="23.25" customHeight="1">
      <c r="B36" s="64"/>
      <c r="C36" s="105" t="s">
        <v>14</v>
      </c>
      <c r="D36" s="105"/>
      <c r="E36" s="105"/>
      <c r="F36" s="105"/>
      <c r="G36" s="105"/>
      <c r="H36" s="105"/>
      <c r="I36" s="105"/>
      <c r="J36" s="105"/>
      <c r="K36" s="65" t="s">
        <v>533</v>
      </c>
      <c r="L36" s="106"/>
      <c r="M36" s="106"/>
      <c r="N36" s="107">
        <f>N37</f>
        <v>8652527.1300000008</v>
      </c>
      <c r="O36" s="107"/>
      <c r="P36" s="107"/>
      <c r="Q36" s="107">
        <f>Q37</f>
        <v>8652530</v>
      </c>
      <c r="R36" s="107"/>
      <c r="S36" s="107"/>
      <c r="T36" s="108">
        <f t="shared" si="0"/>
        <v>100.00003316950014</v>
      </c>
      <c r="U36" s="108"/>
    </row>
    <row r="37" spans="2:21" ht="15" customHeight="1">
      <c r="B37" s="62"/>
      <c r="C37" s="109" t="s">
        <v>42</v>
      </c>
      <c r="D37" s="109"/>
      <c r="E37" s="109"/>
      <c r="F37" s="109"/>
      <c r="G37" s="109"/>
      <c r="H37" s="109"/>
      <c r="I37" s="109"/>
      <c r="J37" s="109"/>
      <c r="K37" s="66" t="s">
        <v>533</v>
      </c>
      <c r="L37" s="110" t="s">
        <v>43</v>
      </c>
      <c r="M37" s="110"/>
      <c r="N37" s="113">
        <v>8652527.1300000008</v>
      </c>
      <c r="O37" s="113"/>
      <c r="P37" s="113"/>
      <c r="Q37" s="111">
        <v>8652530</v>
      </c>
      <c r="R37" s="111"/>
      <c r="S37" s="111"/>
      <c r="T37" s="112">
        <f t="shared" si="0"/>
        <v>100.00003316950014</v>
      </c>
      <c r="U37" s="112"/>
    </row>
    <row r="38" spans="2:21" ht="23.25" customHeight="1">
      <c r="B38" s="60"/>
      <c r="C38" s="97" t="s">
        <v>6</v>
      </c>
      <c r="D38" s="97"/>
      <c r="E38" s="97"/>
      <c r="F38" s="97"/>
      <c r="G38" s="97"/>
      <c r="H38" s="97"/>
      <c r="I38" s="97"/>
      <c r="J38" s="97"/>
      <c r="K38" s="61" t="s">
        <v>533</v>
      </c>
      <c r="L38" s="98"/>
      <c r="M38" s="98"/>
      <c r="N38" s="99">
        <f>N39</f>
        <v>25500</v>
      </c>
      <c r="O38" s="99"/>
      <c r="P38" s="99"/>
      <c r="Q38" s="99">
        <f>Q39</f>
        <v>25500</v>
      </c>
      <c r="R38" s="99"/>
      <c r="S38" s="99"/>
      <c r="T38" s="100">
        <f t="shared" si="0"/>
        <v>100</v>
      </c>
      <c r="U38" s="100"/>
    </row>
    <row r="39" spans="2:21" ht="23.25" customHeight="1">
      <c r="B39" s="62"/>
      <c r="C39" s="101" t="s">
        <v>7</v>
      </c>
      <c r="D39" s="101"/>
      <c r="E39" s="101"/>
      <c r="F39" s="101"/>
      <c r="G39" s="101"/>
      <c r="H39" s="101"/>
      <c r="I39" s="101"/>
      <c r="J39" s="101"/>
      <c r="K39" s="63" t="s">
        <v>533</v>
      </c>
      <c r="L39" s="102"/>
      <c r="M39" s="102"/>
      <c r="N39" s="103">
        <f>N40</f>
        <v>25500</v>
      </c>
      <c r="O39" s="103"/>
      <c r="P39" s="103"/>
      <c r="Q39" s="103">
        <f>Q40</f>
        <v>25500</v>
      </c>
      <c r="R39" s="103"/>
      <c r="S39" s="103"/>
      <c r="T39" s="104">
        <f t="shared" si="0"/>
        <v>100</v>
      </c>
      <c r="U39" s="104"/>
    </row>
    <row r="40" spans="2:21" ht="23.25" customHeight="1">
      <c r="B40" s="64"/>
      <c r="C40" s="105" t="s">
        <v>8</v>
      </c>
      <c r="D40" s="105"/>
      <c r="E40" s="105"/>
      <c r="F40" s="105"/>
      <c r="G40" s="105"/>
      <c r="H40" s="105"/>
      <c r="I40" s="105"/>
      <c r="J40" s="105"/>
      <c r="K40" s="65" t="s">
        <v>533</v>
      </c>
      <c r="L40" s="106"/>
      <c r="M40" s="106"/>
      <c r="N40" s="107">
        <f>N41</f>
        <v>25500</v>
      </c>
      <c r="O40" s="107"/>
      <c r="P40" s="107"/>
      <c r="Q40" s="107">
        <f>Q41</f>
        <v>25500</v>
      </c>
      <c r="R40" s="107"/>
      <c r="S40" s="107"/>
      <c r="T40" s="108">
        <f t="shared" si="0"/>
        <v>100</v>
      </c>
      <c r="U40" s="108"/>
    </row>
    <row r="41" spans="2:21" ht="23.25" customHeight="1">
      <c r="B41" s="62"/>
      <c r="C41" s="109" t="s">
        <v>9</v>
      </c>
      <c r="D41" s="109"/>
      <c r="E41" s="109"/>
      <c r="F41" s="109"/>
      <c r="G41" s="109"/>
      <c r="H41" s="109"/>
      <c r="I41" s="109"/>
      <c r="J41" s="109"/>
      <c r="K41" s="66" t="s">
        <v>533</v>
      </c>
      <c r="L41" s="110" t="s">
        <v>10</v>
      </c>
      <c r="M41" s="110"/>
      <c r="N41" s="113">
        <v>25500</v>
      </c>
      <c r="O41" s="113"/>
      <c r="P41" s="113"/>
      <c r="Q41" s="111">
        <v>25500</v>
      </c>
      <c r="R41" s="111"/>
      <c r="S41" s="111"/>
      <c r="T41" s="112">
        <f t="shared" si="0"/>
        <v>100</v>
      </c>
      <c r="U41" s="112"/>
    </row>
    <row r="42" spans="2:21" ht="34.5" customHeight="1">
      <c r="B42" s="60"/>
      <c r="C42" s="97" t="s">
        <v>44</v>
      </c>
      <c r="D42" s="97"/>
      <c r="E42" s="97"/>
      <c r="F42" s="97"/>
      <c r="G42" s="97"/>
      <c r="H42" s="97"/>
      <c r="I42" s="97"/>
      <c r="J42" s="97"/>
      <c r="K42" s="61" t="s">
        <v>533</v>
      </c>
      <c r="L42" s="98"/>
      <c r="M42" s="98"/>
      <c r="N42" s="99">
        <f>N43</f>
        <v>8268832.5800000001</v>
      </c>
      <c r="O42" s="99"/>
      <c r="P42" s="99"/>
      <c r="Q42" s="99">
        <f>Q43</f>
        <v>8257990</v>
      </c>
      <c r="R42" s="99"/>
      <c r="S42" s="99"/>
      <c r="T42" s="100">
        <f t="shared" si="0"/>
        <v>99.86887411378693</v>
      </c>
      <c r="U42" s="100"/>
    </row>
    <row r="43" spans="2:21" ht="15" customHeight="1">
      <c r="B43" s="62"/>
      <c r="C43" s="101" t="s">
        <v>45</v>
      </c>
      <c r="D43" s="101"/>
      <c r="E43" s="101"/>
      <c r="F43" s="101"/>
      <c r="G43" s="101"/>
      <c r="H43" s="101"/>
      <c r="I43" s="101"/>
      <c r="J43" s="101"/>
      <c r="K43" s="63" t="s">
        <v>533</v>
      </c>
      <c r="L43" s="102"/>
      <c r="M43" s="102"/>
      <c r="N43" s="103">
        <f>N44</f>
        <v>8268832.5800000001</v>
      </c>
      <c r="O43" s="103"/>
      <c r="P43" s="103"/>
      <c r="Q43" s="103">
        <f>Q44</f>
        <v>8257990</v>
      </c>
      <c r="R43" s="103"/>
      <c r="S43" s="103"/>
      <c r="T43" s="104">
        <f t="shared" si="0"/>
        <v>99.86887411378693</v>
      </c>
      <c r="U43" s="104"/>
    </row>
    <row r="44" spans="2:21" ht="45.75" customHeight="1">
      <c r="B44" s="64"/>
      <c r="C44" s="105" t="s">
        <v>46</v>
      </c>
      <c r="D44" s="105"/>
      <c r="E44" s="105"/>
      <c r="F44" s="105"/>
      <c r="G44" s="105"/>
      <c r="H44" s="105"/>
      <c r="I44" s="105"/>
      <c r="J44" s="105"/>
      <c r="K44" s="65" t="s">
        <v>533</v>
      </c>
      <c r="L44" s="106"/>
      <c r="M44" s="106"/>
      <c r="N44" s="107">
        <f>N45+N46+N47</f>
        <v>8268832.5800000001</v>
      </c>
      <c r="O44" s="107"/>
      <c r="P44" s="107"/>
      <c r="Q44" s="107">
        <f>Q45+Q46+Q47</f>
        <v>8257990</v>
      </c>
      <c r="R44" s="107"/>
      <c r="S44" s="107"/>
      <c r="T44" s="108">
        <f t="shared" si="0"/>
        <v>99.86887411378693</v>
      </c>
      <c r="U44" s="108"/>
    </row>
    <row r="45" spans="2:21" ht="23.25" customHeight="1">
      <c r="B45" s="62"/>
      <c r="C45" s="109" t="s">
        <v>47</v>
      </c>
      <c r="D45" s="109"/>
      <c r="E45" s="109"/>
      <c r="F45" s="109"/>
      <c r="G45" s="109"/>
      <c r="H45" s="109"/>
      <c r="I45" s="109"/>
      <c r="J45" s="109"/>
      <c r="K45" s="66" t="s">
        <v>533</v>
      </c>
      <c r="L45" s="110" t="s">
        <v>48</v>
      </c>
      <c r="M45" s="110"/>
      <c r="N45" s="113">
        <v>591533.65</v>
      </c>
      <c r="O45" s="113"/>
      <c r="P45" s="113"/>
      <c r="Q45" s="111">
        <v>580690</v>
      </c>
      <c r="R45" s="111"/>
      <c r="S45" s="111"/>
      <c r="T45" s="112">
        <f t="shared" si="0"/>
        <v>98.16685830129866</v>
      </c>
      <c r="U45" s="112"/>
    </row>
    <row r="46" spans="2:21" ht="23.25" customHeight="1">
      <c r="B46" s="62"/>
      <c r="C46" s="109" t="s">
        <v>49</v>
      </c>
      <c r="D46" s="109"/>
      <c r="E46" s="109"/>
      <c r="F46" s="109"/>
      <c r="G46" s="109"/>
      <c r="H46" s="109"/>
      <c r="I46" s="109"/>
      <c r="J46" s="109"/>
      <c r="K46" s="66" t="s">
        <v>533</v>
      </c>
      <c r="L46" s="110" t="s">
        <v>50</v>
      </c>
      <c r="M46" s="110"/>
      <c r="N46" s="113">
        <v>586000</v>
      </c>
      <c r="O46" s="113"/>
      <c r="P46" s="113"/>
      <c r="Q46" s="111">
        <v>586000</v>
      </c>
      <c r="R46" s="111"/>
      <c r="S46" s="111"/>
      <c r="T46" s="112">
        <f t="shared" si="0"/>
        <v>100</v>
      </c>
      <c r="U46" s="112"/>
    </row>
    <row r="47" spans="2:21" ht="23.25" customHeight="1">
      <c r="B47" s="62"/>
      <c r="C47" s="109" t="s">
        <v>51</v>
      </c>
      <c r="D47" s="109"/>
      <c r="E47" s="109"/>
      <c r="F47" s="109"/>
      <c r="G47" s="109"/>
      <c r="H47" s="109"/>
      <c r="I47" s="109"/>
      <c r="J47" s="109"/>
      <c r="K47" s="66" t="s">
        <v>533</v>
      </c>
      <c r="L47" s="110" t="s">
        <v>52</v>
      </c>
      <c r="M47" s="110"/>
      <c r="N47" s="113">
        <v>7091298.9299999997</v>
      </c>
      <c r="O47" s="113"/>
      <c r="P47" s="113"/>
      <c r="Q47" s="111">
        <v>7091300</v>
      </c>
      <c r="R47" s="111"/>
      <c r="S47" s="111"/>
      <c r="T47" s="112">
        <f t="shared" si="0"/>
        <v>100.00001508891405</v>
      </c>
      <c r="U47" s="112"/>
    </row>
    <row r="48" spans="2:21" ht="23.25" customHeight="1">
      <c r="B48" s="60"/>
      <c r="C48" s="97" t="s">
        <v>17</v>
      </c>
      <c r="D48" s="97"/>
      <c r="E48" s="97"/>
      <c r="F48" s="97"/>
      <c r="G48" s="97"/>
      <c r="H48" s="97"/>
      <c r="I48" s="97"/>
      <c r="J48" s="97"/>
      <c r="K48" s="61" t="s">
        <v>533</v>
      </c>
      <c r="L48" s="98"/>
      <c r="M48" s="98"/>
      <c r="N48" s="99">
        <f>N49</f>
        <v>215472.61</v>
      </c>
      <c r="O48" s="99"/>
      <c r="P48" s="99"/>
      <c r="Q48" s="99">
        <f>Q49</f>
        <v>215470</v>
      </c>
      <c r="R48" s="99"/>
      <c r="S48" s="99"/>
      <c r="T48" s="100">
        <f t="shared" si="0"/>
        <v>99.998788709154269</v>
      </c>
      <c r="U48" s="100"/>
    </row>
    <row r="49" spans="2:21" ht="34.5" customHeight="1">
      <c r="B49" s="62"/>
      <c r="C49" s="101" t="s">
        <v>18</v>
      </c>
      <c r="D49" s="101"/>
      <c r="E49" s="101"/>
      <c r="F49" s="101"/>
      <c r="G49" s="101"/>
      <c r="H49" s="101"/>
      <c r="I49" s="101"/>
      <c r="J49" s="101"/>
      <c r="K49" s="63" t="s">
        <v>533</v>
      </c>
      <c r="L49" s="102"/>
      <c r="M49" s="102"/>
      <c r="N49" s="103">
        <f>N50</f>
        <v>215472.61</v>
      </c>
      <c r="O49" s="103"/>
      <c r="P49" s="103"/>
      <c r="Q49" s="103">
        <f>Q50</f>
        <v>215470</v>
      </c>
      <c r="R49" s="103"/>
      <c r="S49" s="103"/>
      <c r="T49" s="104">
        <f t="shared" si="0"/>
        <v>99.998788709154269</v>
      </c>
      <c r="U49" s="104"/>
    </row>
    <row r="50" spans="2:21" ht="15" customHeight="1">
      <c r="B50" s="64"/>
      <c r="C50" s="105" t="s">
        <v>19</v>
      </c>
      <c r="D50" s="105"/>
      <c r="E50" s="105"/>
      <c r="F50" s="105"/>
      <c r="G50" s="105"/>
      <c r="H50" s="105"/>
      <c r="I50" s="105"/>
      <c r="J50" s="105"/>
      <c r="K50" s="65" t="s">
        <v>533</v>
      </c>
      <c r="L50" s="106"/>
      <c r="M50" s="106"/>
      <c r="N50" s="107">
        <f>N51</f>
        <v>215472.61</v>
      </c>
      <c r="O50" s="107"/>
      <c r="P50" s="107"/>
      <c r="Q50" s="107">
        <f>Q51</f>
        <v>215470</v>
      </c>
      <c r="R50" s="107"/>
      <c r="S50" s="107"/>
      <c r="T50" s="108">
        <f t="shared" si="0"/>
        <v>99.998788709154269</v>
      </c>
      <c r="U50" s="108"/>
    </row>
    <row r="51" spans="2:21" ht="34.5" customHeight="1">
      <c r="B51" s="62"/>
      <c r="C51" s="109" t="s">
        <v>53</v>
      </c>
      <c r="D51" s="109"/>
      <c r="E51" s="109"/>
      <c r="F51" s="109"/>
      <c r="G51" s="109"/>
      <c r="H51" s="109"/>
      <c r="I51" s="109"/>
      <c r="J51" s="109"/>
      <c r="K51" s="66" t="s">
        <v>533</v>
      </c>
      <c r="L51" s="110" t="s">
        <v>54</v>
      </c>
      <c r="M51" s="110"/>
      <c r="N51" s="113">
        <v>215472.61</v>
      </c>
      <c r="O51" s="113"/>
      <c r="P51" s="113"/>
      <c r="Q51" s="111">
        <v>215470</v>
      </c>
      <c r="R51" s="111"/>
      <c r="S51" s="111"/>
      <c r="T51" s="112">
        <f t="shared" si="0"/>
        <v>99.998788709154269</v>
      </c>
      <c r="U51" s="112"/>
    </row>
    <row r="52" spans="2:21" ht="15" customHeight="1">
      <c r="B52" s="60"/>
      <c r="C52" s="97" t="s">
        <v>28</v>
      </c>
      <c r="D52" s="97"/>
      <c r="E52" s="97"/>
      <c r="F52" s="97"/>
      <c r="G52" s="97"/>
      <c r="H52" s="97"/>
      <c r="I52" s="97"/>
      <c r="J52" s="97"/>
      <c r="K52" s="61" t="s">
        <v>533</v>
      </c>
      <c r="L52" s="98"/>
      <c r="M52" s="98"/>
      <c r="N52" s="99">
        <f>N53</f>
        <v>77000</v>
      </c>
      <c r="O52" s="99"/>
      <c r="P52" s="99"/>
      <c r="Q52" s="99">
        <f>Q53</f>
        <v>34499.919999999998</v>
      </c>
      <c r="R52" s="99"/>
      <c r="S52" s="99"/>
      <c r="T52" s="100">
        <f t="shared" si="0"/>
        <v>44.805090909090907</v>
      </c>
      <c r="U52" s="100"/>
    </row>
    <row r="53" spans="2:21" ht="15" customHeight="1" thickBot="1">
      <c r="B53" s="62"/>
      <c r="C53" s="109" t="s">
        <v>451</v>
      </c>
      <c r="D53" s="109"/>
      <c r="E53" s="109"/>
      <c r="F53" s="109"/>
      <c r="G53" s="109"/>
      <c r="H53" s="109"/>
      <c r="I53" s="109"/>
      <c r="J53" s="109"/>
      <c r="K53" s="66" t="s">
        <v>533</v>
      </c>
      <c r="L53" s="110" t="s">
        <v>29</v>
      </c>
      <c r="M53" s="110"/>
      <c r="N53" s="113">
        <v>77000</v>
      </c>
      <c r="O53" s="113"/>
      <c r="P53" s="113"/>
      <c r="Q53" s="111">
        <v>34499.919999999998</v>
      </c>
      <c r="R53" s="111"/>
      <c r="S53" s="111"/>
      <c r="T53" s="112">
        <f t="shared" si="0"/>
        <v>44.805090909090907</v>
      </c>
      <c r="U53" s="112"/>
    </row>
    <row r="54" spans="2:21" ht="23.25" customHeight="1">
      <c r="B54" s="78" t="s">
        <v>55</v>
      </c>
      <c r="C54" s="78"/>
      <c r="D54" s="78"/>
      <c r="E54" s="78"/>
      <c r="F54" s="78"/>
      <c r="G54" s="78"/>
      <c r="H54" s="78"/>
      <c r="I54" s="78"/>
      <c r="J54" s="78"/>
      <c r="K54" s="67" t="s">
        <v>534</v>
      </c>
      <c r="L54" s="79"/>
      <c r="M54" s="79"/>
      <c r="N54" s="80">
        <f>N55+N76+N80+N89</f>
        <v>347012536.13000005</v>
      </c>
      <c r="O54" s="80"/>
      <c r="P54" s="80"/>
      <c r="Q54" s="80">
        <f>Q55+Q76+Q80+Q89</f>
        <v>346477400</v>
      </c>
      <c r="R54" s="80"/>
      <c r="S54" s="80"/>
      <c r="T54" s="81">
        <f t="shared" si="0"/>
        <v>99.845787666356927</v>
      </c>
      <c r="U54" s="81"/>
    </row>
    <row r="55" spans="2:21" ht="15" customHeight="1">
      <c r="B55" s="60"/>
      <c r="C55" s="97" t="s">
        <v>56</v>
      </c>
      <c r="D55" s="97"/>
      <c r="E55" s="97"/>
      <c r="F55" s="97"/>
      <c r="G55" s="97"/>
      <c r="H55" s="97"/>
      <c r="I55" s="97"/>
      <c r="J55" s="97"/>
      <c r="K55" s="61" t="s">
        <v>534</v>
      </c>
      <c r="L55" s="98"/>
      <c r="M55" s="98"/>
      <c r="N55" s="99">
        <f>N56+N59+N63+N67+N70+N73</f>
        <v>345826520.05000001</v>
      </c>
      <c r="O55" s="99"/>
      <c r="P55" s="99"/>
      <c r="Q55" s="99">
        <f>Q56+Q59+Q63+Q67+Q70+Q73</f>
        <v>345291380</v>
      </c>
      <c r="R55" s="99"/>
      <c r="S55" s="99"/>
      <c r="T55" s="100">
        <f t="shared" si="0"/>
        <v>99.845257659845572</v>
      </c>
      <c r="U55" s="100"/>
    </row>
    <row r="56" spans="2:21" ht="15" customHeight="1">
      <c r="B56" s="62"/>
      <c r="C56" s="101" t="s">
        <v>57</v>
      </c>
      <c r="D56" s="101"/>
      <c r="E56" s="101"/>
      <c r="F56" s="101"/>
      <c r="G56" s="101"/>
      <c r="H56" s="101"/>
      <c r="I56" s="101"/>
      <c r="J56" s="101"/>
      <c r="K56" s="63" t="s">
        <v>534</v>
      </c>
      <c r="L56" s="102"/>
      <c r="M56" s="102"/>
      <c r="N56" s="103">
        <f>N57</f>
        <v>15602946.130000001</v>
      </c>
      <c r="O56" s="103"/>
      <c r="P56" s="103"/>
      <c r="Q56" s="103">
        <f>Q57</f>
        <v>15523050</v>
      </c>
      <c r="R56" s="103"/>
      <c r="S56" s="103"/>
      <c r="T56" s="104">
        <f t="shared" si="0"/>
        <v>99.487942024959096</v>
      </c>
      <c r="U56" s="104"/>
    </row>
    <row r="57" spans="2:21" ht="23.25" customHeight="1">
      <c r="B57" s="64"/>
      <c r="C57" s="105" t="s">
        <v>58</v>
      </c>
      <c r="D57" s="105"/>
      <c r="E57" s="105"/>
      <c r="F57" s="105"/>
      <c r="G57" s="105"/>
      <c r="H57" s="105"/>
      <c r="I57" s="105"/>
      <c r="J57" s="105"/>
      <c r="K57" s="65" t="s">
        <v>534</v>
      </c>
      <c r="L57" s="106"/>
      <c r="M57" s="106"/>
      <c r="N57" s="107">
        <f>N58</f>
        <v>15602946.130000001</v>
      </c>
      <c r="O57" s="107"/>
      <c r="P57" s="107"/>
      <c r="Q57" s="107">
        <f>Q58</f>
        <v>15523050</v>
      </c>
      <c r="R57" s="107"/>
      <c r="S57" s="107"/>
      <c r="T57" s="108">
        <f t="shared" si="0"/>
        <v>99.487942024959096</v>
      </c>
      <c r="U57" s="108"/>
    </row>
    <row r="58" spans="2:21" ht="23.25" customHeight="1">
      <c r="B58" s="62"/>
      <c r="C58" s="109" t="s">
        <v>59</v>
      </c>
      <c r="D58" s="109"/>
      <c r="E58" s="109"/>
      <c r="F58" s="109"/>
      <c r="G58" s="109"/>
      <c r="H58" s="109"/>
      <c r="I58" s="109"/>
      <c r="J58" s="109"/>
      <c r="K58" s="66" t="s">
        <v>534</v>
      </c>
      <c r="L58" s="110" t="s">
        <v>60</v>
      </c>
      <c r="M58" s="110"/>
      <c r="N58" s="113">
        <v>15602946.130000001</v>
      </c>
      <c r="O58" s="113"/>
      <c r="P58" s="113"/>
      <c r="Q58" s="111">
        <v>15523050</v>
      </c>
      <c r="R58" s="111"/>
      <c r="S58" s="111"/>
      <c r="T58" s="112">
        <f t="shared" si="0"/>
        <v>99.487942024959096</v>
      </c>
      <c r="U58" s="112"/>
    </row>
    <row r="59" spans="2:21" ht="15" customHeight="1">
      <c r="B59" s="62"/>
      <c r="C59" s="101" t="s">
        <v>61</v>
      </c>
      <c r="D59" s="101"/>
      <c r="E59" s="101"/>
      <c r="F59" s="101"/>
      <c r="G59" s="101"/>
      <c r="H59" s="101"/>
      <c r="I59" s="101"/>
      <c r="J59" s="101"/>
      <c r="K59" s="63" t="s">
        <v>534</v>
      </c>
      <c r="L59" s="102"/>
      <c r="M59" s="102"/>
      <c r="N59" s="103">
        <f>N60</f>
        <v>71308270.450000003</v>
      </c>
      <c r="O59" s="103"/>
      <c r="P59" s="103"/>
      <c r="Q59" s="103">
        <f>Q60</f>
        <v>71308270</v>
      </c>
      <c r="R59" s="103"/>
      <c r="S59" s="103"/>
      <c r="T59" s="104">
        <f t="shared" si="0"/>
        <v>99.999999368937154</v>
      </c>
      <c r="U59" s="104"/>
    </row>
    <row r="60" spans="2:21" ht="23.25" customHeight="1">
      <c r="B60" s="64"/>
      <c r="C60" s="105" t="s">
        <v>62</v>
      </c>
      <c r="D60" s="105"/>
      <c r="E60" s="105"/>
      <c r="F60" s="105"/>
      <c r="G60" s="105"/>
      <c r="H60" s="105"/>
      <c r="I60" s="105"/>
      <c r="J60" s="105"/>
      <c r="K60" s="65" t="s">
        <v>534</v>
      </c>
      <c r="L60" s="106"/>
      <c r="M60" s="106"/>
      <c r="N60" s="107">
        <f>N61+N62</f>
        <v>71308270.450000003</v>
      </c>
      <c r="O60" s="107"/>
      <c r="P60" s="107"/>
      <c r="Q60" s="107">
        <f>Q61+Q62</f>
        <v>71308270</v>
      </c>
      <c r="R60" s="107"/>
      <c r="S60" s="107"/>
      <c r="T60" s="108">
        <f t="shared" si="0"/>
        <v>99.999999368937154</v>
      </c>
      <c r="U60" s="108"/>
    </row>
    <row r="61" spans="2:21" ht="23.25" customHeight="1">
      <c r="B61" s="62"/>
      <c r="C61" s="109" t="s">
        <v>63</v>
      </c>
      <c r="D61" s="109"/>
      <c r="E61" s="109"/>
      <c r="F61" s="109"/>
      <c r="G61" s="109"/>
      <c r="H61" s="109"/>
      <c r="I61" s="109"/>
      <c r="J61" s="109"/>
      <c r="K61" s="66" t="s">
        <v>534</v>
      </c>
      <c r="L61" s="110" t="s">
        <v>64</v>
      </c>
      <c r="M61" s="110"/>
      <c r="N61" s="113">
        <v>70004770.450000003</v>
      </c>
      <c r="O61" s="113"/>
      <c r="P61" s="113"/>
      <c r="Q61" s="111">
        <v>70004770</v>
      </c>
      <c r="R61" s="111"/>
      <c r="S61" s="111"/>
      <c r="T61" s="112">
        <f t="shared" si="0"/>
        <v>99.999999357186667</v>
      </c>
      <c r="U61" s="112"/>
    </row>
    <row r="62" spans="2:21" ht="23.25" customHeight="1">
      <c r="B62" s="62"/>
      <c r="C62" s="109" t="s">
        <v>65</v>
      </c>
      <c r="D62" s="109"/>
      <c r="E62" s="109"/>
      <c r="F62" s="109"/>
      <c r="G62" s="109"/>
      <c r="H62" s="109"/>
      <c r="I62" s="109"/>
      <c r="J62" s="109"/>
      <c r="K62" s="66" t="s">
        <v>534</v>
      </c>
      <c r="L62" s="110" t="s">
        <v>66</v>
      </c>
      <c r="M62" s="110"/>
      <c r="N62" s="113">
        <v>1303500</v>
      </c>
      <c r="O62" s="113"/>
      <c r="P62" s="113"/>
      <c r="Q62" s="111">
        <v>1303500</v>
      </c>
      <c r="R62" s="111"/>
      <c r="S62" s="111"/>
      <c r="T62" s="112">
        <f t="shared" si="0"/>
        <v>100</v>
      </c>
      <c r="U62" s="112"/>
    </row>
    <row r="63" spans="2:21" ht="34.5" customHeight="1">
      <c r="B63" s="62"/>
      <c r="C63" s="101" t="s">
        <v>67</v>
      </c>
      <c r="D63" s="101"/>
      <c r="E63" s="101"/>
      <c r="F63" s="101"/>
      <c r="G63" s="101"/>
      <c r="H63" s="101"/>
      <c r="I63" s="101"/>
      <c r="J63" s="101"/>
      <c r="K63" s="63" t="s">
        <v>534</v>
      </c>
      <c r="L63" s="102"/>
      <c r="M63" s="102"/>
      <c r="N63" s="103">
        <f>N64</f>
        <v>151717480.92000002</v>
      </c>
      <c r="O63" s="103"/>
      <c r="P63" s="103"/>
      <c r="Q63" s="103">
        <f>Q64</f>
        <v>151637430</v>
      </c>
      <c r="R63" s="103"/>
      <c r="S63" s="103"/>
      <c r="T63" s="104">
        <f t="shared" si="0"/>
        <v>99.947236851340676</v>
      </c>
      <c r="U63" s="104"/>
    </row>
    <row r="64" spans="2:21" ht="23.25" customHeight="1">
      <c r="B64" s="64"/>
      <c r="C64" s="105" t="s">
        <v>68</v>
      </c>
      <c r="D64" s="105"/>
      <c r="E64" s="105"/>
      <c r="F64" s="105"/>
      <c r="G64" s="105"/>
      <c r="H64" s="105"/>
      <c r="I64" s="105"/>
      <c r="J64" s="105"/>
      <c r="K64" s="65" t="s">
        <v>534</v>
      </c>
      <c r="L64" s="106"/>
      <c r="M64" s="106"/>
      <c r="N64" s="107">
        <f>N65+N66</f>
        <v>151717480.92000002</v>
      </c>
      <c r="O64" s="107"/>
      <c r="P64" s="107"/>
      <c r="Q64" s="107">
        <f>Q65+Q66</f>
        <v>151637430</v>
      </c>
      <c r="R64" s="107"/>
      <c r="S64" s="107"/>
      <c r="T64" s="108">
        <f t="shared" si="0"/>
        <v>99.947236851340676</v>
      </c>
      <c r="U64" s="108"/>
    </row>
    <row r="65" spans="2:21" ht="23.25" customHeight="1">
      <c r="B65" s="62"/>
      <c r="C65" s="109" t="s">
        <v>69</v>
      </c>
      <c r="D65" s="109"/>
      <c r="E65" s="109"/>
      <c r="F65" s="109"/>
      <c r="G65" s="109"/>
      <c r="H65" s="109"/>
      <c r="I65" s="109"/>
      <c r="J65" s="109"/>
      <c r="K65" s="66" t="s">
        <v>534</v>
      </c>
      <c r="L65" s="110" t="s">
        <v>70</v>
      </c>
      <c r="M65" s="110"/>
      <c r="N65" s="113">
        <v>143120863.06</v>
      </c>
      <c r="O65" s="113"/>
      <c r="P65" s="113"/>
      <c r="Q65" s="111">
        <v>143040810</v>
      </c>
      <c r="R65" s="111"/>
      <c r="S65" s="111"/>
      <c r="T65" s="112">
        <f t="shared" si="0"/>
        <v>99.94406611426983</v>
      </c>
      <c r="U65" s="112"/>
    </row>
    <row r="66" spans="2:21" ht="15" customHeight="1">
      <c r="B66" s="62"/>
      <c r="C66" s="109" t="s">
        <v>71</v>
      </c>
      <c r="D66" s="109"/>
      <c r="E66" s="109"/>
      <c r="F66" s="109"/>
      <c r="G66" s="109"/>
      <c r="H66" s="109"/>
      <c r="I66" s="109"/>
      <c r="J66" s="109"/>
      <c r="K66" s="66" t="s">
        <v>534</v>
      </c>
      <c r="L66" s="110" t="s">
        <v>72</v>
      </c>
      <c r="M66" s="110"/>
      <c r="N66" s="113">
        <v>8596617.8599999994</v>
      </c>
      <c r="O66" s="113"/>
      <c r="P66" s="113"/>
      <c r="Q66" s="111">
        <v>8596620</v>
      </c>
      <c r="R66" s="111"/>
      <c r="S66" s="111"/>
      <c r="T66" s="112">
        <f t="shared" si="0"/>
        <v>100.00002489351085</v>
      </c>
      <c r="U66" s="112"/>
    </row>
    <row r="67" spans="2:21" ht="23.25" customHeight="1">
      <c r="B67" s="62"/>
      <c r="C67" s="101" t="s">
        <v>73</v>
      </c>
      <c r="D67" s="101"/>
      <c r="E67" s="101"/>
      <c r="F67" s="101"/>
      <c r="G67" s="101"/>
      <c r="H67" s="101"/>
      <c r="I67" s="101"/>
      <c r="J67" s="101"/>
      <c r="K67" s="63" t="s">
        <v>534</v>
      </c>
      <c r="L67" s="102"/>
      <c r="M67" s="102"/>
      <c r="N67" s="103">
        <f>N68</f>
        <v>91714816.599999994</v>
      </c>
      <c r="O67" s="103"/>
      <c r="P67" s="103"/>
      <c r="Q67" s="103">
        <f>Q68</f>
        <v>91339620</v>
      </c>
      <c r="R67" s="103"/>
      <c r="S67" s="103"/>
      <c r="T67" s="104">
        <f t="shared" si="0"/>
        <v>99.590909501965911</v>
      </c>
      <c r="U67" s="104"/>
    </row>
    <row r="68" spans="2:21" ht="23.25" customHeight="1">
      <c r="B68" s="64"/>
      <c r="C68" s="105" t="s">
        <v>74</v>
      </c>
      <c r="D68" s="105"/>
      <c r="E68" s="105"/>
      <c r="F68" s="105"/>
      <c r="G68" s="105"/>
      <c r="H68" s="105"/>
      <c r="I68" s="105"/>
      <c r="J68" s="105"/>
      <c r="K68" s="65" t="s">
        <v>534</v>
      </c>
      <c r="L68" s="106"/>
      <c r="M68" s="106"/>
      <c r="N68" s="107">
        <f>N69</f>
        <v>91714816.599999994</v>
      </c>
      <c r="O68" s="107"/>
      <c r="P68" s="107"/>
      <c r="Q68" s="107">
        <f>Q69</f>
        <v>91339620</v>
      </c>
      <c r="R68" s="107"/>
      <c r="S68" s="107"/>
      <c r="T68" s="108">
        <f t="shared" si="0"/>
        <v>99.590909501965911</v>
      </c>
      <c r="U68" s="108"/>
    </row>
    <row r="69" spans="2:21" ht="23.25" customHeight="1">
      <c r="B69" s="62"/>
      <c r="C69" s="109" t="s">
        <v>75</v>
      </c>
      <c r="D69" s="109"/>
      <c r="E69" s="109"/>
      <c r="F69" s="109"/>
      <c r="G69" s="109"/>
      <c r="H69" s="109"/>
      <c r="I69" s="109"/>
      <c r="J69" s="109"/>
      <c r="K69" s="66" t="s">
        <v>534</v>
      </c>
      <c r="L69" s="110" t="s">
        <v>76</v>
      </c>
      <c r="M69" s="110"/>
      <c r="N69" s="113">
        <v>91714816.599999994</v>
      </c>
      <c r="O69" s="113"/>
      <c r="P69" s="113"/>
      <c r="Q69" s="111">
        <v>91339620</v>
      </c>
      <c r="R69" s="111"/>
      <c r="S69" s="111"/>
      <c r="T69" s="112">
        <f t="shared" si="0"/>
        <v>99.590909501965911</v>
      </c>
      <c r="U69" s="112"/>
    </row>
    <row r="70" spans="2:21" ht="15" customHeight="1">
      <c r="B70" s="62"/>
      <c r="C70" s="101" t="s">
        <v>13</v>
      </c>
      <c r="D70" s="101"/>
      <c r="E70" s="101"/>
      <c r="F70" s="101"/>
      <c r="G70" s="101"/>
      <c r="H70" s="101"/>
      <c r="I70" s="101"/>
      <c r="J70" s="101"/>
      <c r="K70" s="63" t="s">
        <v>534</v>
      </c>
      <c r="L70" s="102"/>
      <c r="M70" s="102"/>
      <c r="N70" s="103">
        <f>N71</f>
        <v>8799779.0099999998</v>
      </c>
      <c r="O70" s="103"/>
      <c r="P70" s="103"/>
      <c r="Q70" s="103">
        <f>Q71</f>
        <v>8799780</v>
      </c>
      <c r="R70" s="103"/>
      <c r="S70" s="103"/>
      <c r="T70" s="104">
        <f t="shared" si="0"/>
        <v>100.00001125028253</v>
      </c>
      <c r="U70" s="104"/>
    </row>
    <row r="71" spans="2:21" ht="23.25" customHeight="1">
      <c r="B71" s="64"/>
      <c r="C71" s="105" t="s">
        <v>14</v>
      </c>
      <c r="D71" s="105"/>
      <c r="E71" s="105"/>
      <c r="F71" s="105"/>
      <c r="G71" s="105"/>
      <c r="H71" s="105"/>
      <c r="I71" s="105"/>
      <c r="J71" s="105"/>
      <c r="K71" s="65" t="s">
        <v>534</v>
      </c>
      <c r="L71" s="106"/>
      <c r="M71" s="106"/>
      <c r="N71" s="107">
        <f>N72</f>
        <v>8799779.0099999998</v>
      </c>
      <c r="O71" s="107"/>
      <c r="P71" s="107"/>
      <c r="Q71" s="107">
        <f>Q72</f>
        <v>8799780</v>
      </c>
      <c r="R71" s="107"/>
      <c r="S71" s="107"/>
      <c r="T71" s="108">
        <f t="shared" ref="T71:T134" si="1">Q71/N71*100</f>
        <v>100.00001125028253</v>
      </c>
      <c r="U71" s="108"/>
    </row>
    <row r="72" spans="2:21" ht="23.25" customHeight="1">
      <c r="B72" s="62"/>
      <c r="C72" s="109" t="s">
        <v>77</v>
      </c>
      <c r="D72" s="109"/>
      <c r="E72" s="109"/>
      <c r="F72" s="109"/>
      <c r="G72" s="109"/>
      <c r="H72" s="109"/>
      <c r="I72" s="109"/>
      <c r="J72" s="109"/>
      <c r="K72" s="66" t="s">
        <v>534</v>
      </c>
      <c r="L72" s="110" t="s">
        <v>78</v>
      </c>
      <c r="M72" s="110"/>
      <c r="N72" s="113">
        <v>8799779.0099999998</v>
      </c>
      <c r="O72" s="113"/>
      <c r="P72" s="113"/>
      <c r="Q72" s="111">
        <v>8799780</v>
      </c>
      <c r="R72" s="111"/>
      <c r="S72" s="111"/>
      <c r="T72" s="112">
        <f t="shared" si="1"/>
        <v>100.00001125028253</v>
      </c>
      <c r="U72" s="112"/>
    </row>
    <row r="73" spans="2:21" ht="15" customHeight="1">
      <c r="B73" s="62"/>
      <c r="C73" s="101" t="s">
        <v>79</v>
      </c>
      <c r="D73" s="101"/>
      <c r="E73" s="101"/>
      <c r="F73" s="101"/>
      <c r="G73" s="101"/>
      <c r="H73" s="101"/>
      <c r="I73" s="101"/>
      <c r="J73" s="101"/>
      <c r="K73" s="63" t="s">
        <v>534</v>
      </c>
      <c r="L73" s="102"/>
      <c r="M73" s="102"/>
      <c r="N73" s="103">
        <f>N74</f>
        <v>6683226.9400000004</v>
      </c>
      <c r="O73" s="103"/>
      <c r="P73" s="103"/>
      <c r="Q73" s="103">
        <f>Q74</f>
        <v>6683230</v>
      </c>
      <c r="R73" s="103"/>
      <c r="S73" s="103"/>
      <c r="T73" s="104">
        <f t="shared" si="1"/>
        <v>100.00004578626502</v>
      </c>
      <c r="U73" s="104"/>
    </row>
    <row r="74" spans="2:21" ht="23.25" customHeight="1">
      <c r="B74" s="64"/>
      <c r="C74" s="105" t="s">
        <v>80</v>
      </c>
      <c r="D74" s="105"/>
      <c r="E74" s="105"/>
      <c r="F74" s="105"/>
      <c r="G74" s="105"/>
      <c r="H74" s="105"/>
      <c r="I74" s="105"/>
      <c r="J74" s="105"/>
      <c r="K74" s="65" t="s">
        <v>534</v>
      </c>
      <c r="L74" s="106"/>
      <c r="M74" s="106"/>
      <c r="N74" s="107">
        <f>N75</f>
        <v>6683226.9400000004</v>
      </c>
      <c r="O74" s="107"/>
      <c r="P74" s="107"/>
      <c r="Q74" s="107">
        <f>Q75</f>
        <v>6683230</v>
      </c>
      <c r="R74" s="107"/>
      <c r="S74" s="107"/>
      <c r="T74" s="108">
        <f t="shared" si="1"/>
        <v>100.00004578626502</v>
      </c>
      <c r="U74" s="108"/>
    </row>
    <row r="75" spans="2:21" ht="23.25" customHeight="1">
      <c r="B75" s="62"/>
      <c r="C75" s="109" t="s">
        <v>81</v>
      </c>
      <c r="D75" s="109"/>
      <c r="E75" s="109"/>
      <c r="F75" s="109"/>
      <c r="G75" s="109"/>
      <c r="H75" s="109"/>
      <c r="I75" s="109"/>
      <c r="J75" s="109"/>
      <c r="K75" s="66" t="s">
        <v>534</v>
      </c>
      <c r="L75" s="110" t="s">
        <v>82</v>
      </c>
      <c r="M75" s="110"/>
      <c r="N75" s="113">
        <v>6683226.9400000004</v>
      </c>
      <c r="O75" s="113"/>
      <c r="P75" s="113"/>
      <c r="Q75" s="111">
        <v>6683230</v>
      </c>
      <c r="R75" s="111"/>
      <c r="S75" s="111"/>
      <c r="T75" s="112">
        <f t="shared" si="1"/>
        <v>100.00004578626502</v>
      </c>
      <c r="U75" s="112"/>
    </row>
    <row r="76" spans="2:21" ht="23.25" customHeight="1">
      <c r="B76" s="60"/>
      <c r="C76" s="97" t="s">
        <v>6</v>
      </c>
      <c r="D76" s="97"/>
      <c r="E76" s="97"/>
      <c r="F76" s="97"/>
      <c r="G76" s="97"/>
      <c r="H76" s="97"/>
      <c r="I76" s="97"/>
      <c r="J76" s="97"/>
      <c r="K76" s="61" t="s">
        <v>534</v>
      </c>
      <c r="L76" s="98"/>
      <c r="M76" s="98"/>
      <c r="N76" s="99">
        <f>N77</f>
        <v>116025</v>
      </c>
      <c r="O76" s="99"/>
      <c r="P76" s="99"/>
      <c r="Q76" s="99">
        <f>Q77</f>
        <v>116030</v>
      </c>
      <c r="R76" s="99"/>
      <c r="S76" s="99"/>
      <c r="T76" s="100">
        <f t="shared" si="1"/>
        <v>100.00430941607412</v>
      </c>
      <c r="U76" s="100"/>
    </row>
    <row r="77" spans="2:21" ht="23.25" customHeight="1">
      <c r="B77" s="62"/>
      <c r="C77" s="101" t="s">
        <v>7</v>
      </c>
      <c r="D77" s="101"/>
      <c r="E77" s="101"/>
      <c r="F77" s="101"/>
      <c r="G77" s="101"/>
      <c r="H77" s="101"/>
      <c r="I77" s="101"/>
      <c r="J77" s="101"/>
      <c r="K77" s="63" t="s">
        <v>534</v>
      </c>
      <c r="L77" s="102"/>
      <c r="M77" s="102"/>
      <c r="N77" s="103">
        <f>N78</f>
        <v>116025</v>
      </c>
      <c r="O77" s="103"/>
      <c r="P77" s="103"/>
      <c r="Q77" s="103">
        <f>Q78</f>
        <v>116030</v>
      </c>
      <c r="R77" s="103"/>
      <c r="S77" s="103"/>
      <c r="T77" s="104">
        <f t="shared" si="1"/>
        <v>100.00430941607412</v>
      </c>
      <c r="U77" s="104"/>
    </row>
    <row r="78" spans="2:21" ht="23.25" customHeight="1">
      <c r="B78" s="64"/>
      <c r="C78" s="105" t="s">
        <v>8</v>
      </c>
      <c r="D78" s="105"/>
      <c r="E78" s="105"/>
      <c r="F78" s="105"/>
      <c r="G78" s="105"/>
      <c r="H78" s="105"/>
      <c r="I78" s="105"/>
      <c r="J78" s="105"/>
      <c r="K78" s="65" t="s">
        <v>534</v>
      </c>
      <c r="L78" s="106"/>
      <c r="M78" s="106"/>
      <c r="N78" s="107">
        <f>N79</f>
        <v>116025</v>
      </c>
      <c r="O78" s="107"/>
      <c r="P78" s="107"/>
      <c r="Q78" s="107">
        <f>Q79</f>
        <v>116030</v>
      </c>
      <c r="R78" s="107"/>
      <c r="S78" s="107"/>
      <c r="T78" s="108">
        <f t="shared" si="1"/>
        <v>100.00430941607412</v>
      </c>
      <c r="U78" s="108"/>
    </row>
    <row r="79" spans="2:21" ht="23.25" customHeight="1">
      <c r="B79" s="62"/>
      <c r="C79" s="109" t="s">
        <v>9</v>
      </c>
      <c r="D79" s="109"/>
      <c r="E79" s="109"/>
      <c r="F79" s="109"/>
      <c r="G79" s="109"/>
      <c r="H79" s="109"/>
      <c r="I79" s="109"/>
      <c r="J79" s="109"/>
      <c r="K79" s="66" t="s">
        <v>534</v>
      </c>
      <c r="L79" s="110" t="s">
        <v>10</v>
      </c>
      <c r="M79" s="110"/>
      <c r="N79" s="113">
        <v>116025</v>
      </c>
      <c r="O79" s="113"/>
      <c r="P79" s="113"/>
      <c r="Q79" s="111">
        <v>116030</v>
      </c>
      <c r="R79" s="111"/>
      <c r="S79" s="111"/>
      <c r="T79" s="112">
        <f t="shared" si="1"/>
        <v>100.00430941607412</v>
      </c>
      <c r="U79" s="112"/>
    </row>
    <row r="80" spans="2:21" ht="23.25" customHeight="1">
      <c r="B80" s="60"/>
      <c r="C80" s="97" t="s">
        <v>17</v>
      </c>
      <c r="D80" s="97"/>
      <c r="E80" s="97"/>
      <c r="F80" s="97"/>
      <c r="G80" s="97"/>
      <c r="H80" s="97"/>
      <c r="I80" s="97"/>
      <c r="J80" s="97"/>
      <c r="K80" s="61" t="s">
        <v>534</v>
      </c>
      <c r="L80" s="98"/>
      <c r="M80" s="98"/>
      <c r="N80" s="99">
        <f>N81</f>
        <v>369379.92000000004</v>
      </c>
      <c r="O80" s="99"/>
      <c r="P80" s="99"/>
      <c r="Q80" s="99">
        <f>Q81</f>
        <v>369380</v>
      </c>
      <c r="R80" s="99"/>
      <c r="S80" s="99"/>
      <c r="T80" s="100">
        <f t="shared" si="1"/>
        <v>100.00002165791796</v>
      </c>
      <c r="U80" s="100"/>
    </row>
    <row r="81" spans="2:23" ht="34.5" customHeight="1">
      <c r="B81" s="62"/>
      <c r="C81" s="101" t="s">
        <v>18</v>
      </c>
      <c r="D81" s="101"/>
      <c r="E81" s="101"/>
      <c r="F81" s="101"/>
      <c r="G81" s="101"/>
      <c r="H81" s="101"/>
      <c r="I81" s="101"/>
      <c r="J81" s="101"/>
      <c r="K81" s="63" t="s">
        <v>534</v>
      </c>
      <c r="L81" s="102"/>
      <c r="M81" s="102"/>
      <c r="N81" s="103">
        <f>N82+N85+N87</f>
        <v>369379.92000000004</v>
      </c>
      <c r="O81" s="103"/>
      <c r="P81" s="103"/>
      <c r="Q81" s="103">
        <f>Q82+Q85+Q87</f>
        <v>369380</v>
      </c>
      <c r="R81" s="103"/>
      <c r="S81" s="103"/>
      <c r="T81" s="104">
        <f t="shared" si="1"/>
        <v>100.00002165791796</v>
      </c>
      <c r="U81" s="104"/>
    </row>
    <row r="82" spans="2:23" ht="15" customHeight="1">
      <c r="B82" s="64"/>
      <c r="C82" s="105" t="s">
        <v>19</v>
      </c>
      <c r="D82" s="105"/>
      <c r="E82" s="105"/>
      <c r="F82" s="105"/>
      <c r="G82" s="105"/>
      <c r="H82" s="105"/>
      <c r="I82" s="105"/>
      <c r="J82" s="105"/>
      <c r="K82" s="65" t="s">
        <v>534</v>
      </c>
      <c r="L82" s="106"/>
      <c r="M82" s="106"/>
      <c r="N82" s="107">
        <f>N83+N84</f>
        <v>201871</v>
      </c>
      <c r="O82" s="107"/>
      <c r="P82" s="107"/>
      <c r="Q82" s="107">
        <f>Q83+Q84</f>
        <v>201870</v>
      </c>
      <c r="R82" s="107"/>
      <c r="S82" s="107"/>
      <c r="T82" s="108">
        <f t="shared" si="1"/>
        <v>99.999504634147556</v>
      </c>
      <c r="U82" s="108"/>
    </row>
    <row r="83" spans="2:23" ht="34.5" customHeight="1">
      <c r="B83" s="62"/>
      <c r="C83" s="109" t="s">
        <v>53</v>
      </c>
      <c r="D83" s="109"/>
      <c r="E83" s="109"/>
      <c r="F83" s="109"/>
      <c r="G83" s="109"/>
      <c r="H83" s="109"/>
      <c r="I83" s="109"/>
      <c r="J83" s="109"/>
      <c r="K83" s="66" t="s">
        <v>534</v>
      </c>
      <c r="L83" s="110" t="s">
        <v>54</v>
      </c>
      <c r="M83" s="110"/>
      <c r="N83" s="113">
        <v>72000</v>
      </c>
      <c r="O83" s="113"/>
      <c r="P83" s="113"/>
      <c r="Q83" s="111">
        <v>72000</v>
      </c>
      <c r="R83" s="111"/>
      <c r="S83" s="111"/>
      <c r="T83" s="112">
        <f t="shared" si="1"/>
        <v>100</v>
      </c>
      <c r="U83" s="112"/>
    </row>
    <row r="84" spans="2:23" ht="15" customHeight="1">
      <c r="B84" s="62"/>
      <c r="C84" s="109" t="s">
        <v>20</v>
      </c>
      <c r="D84" s="109"/>
      <c r="E84" s="109"/>
      <c r="F84" s="109"/>
      <c r="G84" s="109"/>
      <c r="H84" s="109"/>
      <c r="I84" s="109"/>
      <c r="J84" s="109"/>
      <c r="K84" s="66" t="s">
        <v>534</v>
      </c>
      <c r="L84" s="110" t="s">
        <v>21</v>
      </c>
      <c r="M84" s="110"/>
      <c r="N84" s="113">
        <v>129871</v>
      </c>
      <c r="O84" s="113"/>
      <c r="P84" s="113"/>
      <c r="Q84" s="111">
        <v>129870</v>
      </c>
      <c r="R84" s="111"/>
      <c r="S84" s="111"/>
      <c r="T84" s="112">
        <f t="shared" si="1"/>
        <v>99.999230005158964</v>
      </c>
      <c r="U84" s="112"/>
    </row>
    <row r="85" spans="2:23" ht="15" customHeight="1">
      <c r="B85" s="64"/>
      <c r="C85" s="105" t="s">
        <v>22</v>
      </c>
      <c r="D85" s="105"/>
      <c r="E85" s="105"/>
      <c r="F85" s="105"/>
      <c r="G85" s="105"/>
      <c r="H85" s="105"/>
      <c r="I85" s="105"/>
      <c r="J85" s="105"/>
      <c r="K85" s="65" t="s">
        <v>534</v>
      </c>
      <c r="L85" s="106"/>
      <c r="M85" s="106"/>
      <c r="N85" s="107">
        <f>N86</f>
        <v>6800</v>
      </c>
      <c r="O85" s="107"/>
      <c r="P85" s="107"/>
      <c r="Q85" s="107">
        <f>Q86</f>
        <v>6800</v>
      </c>
      <c r="R85" s="107"/>
      <c r="S85" s="107"/>
      <c r="T85" s="108">
        <f t="shared" si="1"/>
        <v>100</v>
      </c>
      <c r="U85" s="108"/>
    </row>
    <row r="86" spans="2:23" ht="124.5" customHeight="1">
      <c r="B86" s="62"/>
      <c r="C86" s="109" t="s">
        <v>23</v>
      </c>
      <c r="D86" s="109"/>
      <c r="E86" s="109"/>
      <c r="F86" s="109"/>
      <c r="G86" s="109"/>
      <c r="H86" s="109"/>
      <c r="I86" s="109"/>
      <c r="J86" s="109"/>
      <c r="K86" s="66" t="s">
        <v>534</v>
      </c>
      <c r="L86" s="110" t="s">
        <v>24</v>
      </c>
      <c r="M86" s="110"/>
      <c r="N86" s="113">
        <v>6800</v>
      </c>
      <c r="O86" s="113"/>
      <c r="P86" s="113"/>
      <c r="Q86" s="111">
        <v>6800</v>
      </c>
      <c r="R86" s="111"/>
      <c r="S86" s="111"/>
      <c r="T86" s="112">
        <f t="shared" si="1"/>
        <v>100</v>
      </c>
      <c r="U86" s="112"/>
    </row>
    <row r="87" spans="2:23" ht="15" customHeight="1">
      <c r="B87" s="64"/>
      <c r="C87" s="105" t="s">
        <v>25</v>
      </c>
      <c r="D87" s="105"/>
      <c r="E87" s="105"/>
      <c r="F87" s="105"/>
      <c r="G87" s="105"/>
      <c r="H87" s="105"/>
      <c r="I87" s="105"/>
      <c r="J87" s="105"/>
      <c r="K87" s="65" t="s">
        <v>534</v>
      </c>
      <c r="L87" s="106"/>
      <c r="M87" s="106"/>
      <c r="N87" s="107">
        <f>N88</f>
        <v>160708.92000000001</v>
      </c>
      <c r="O87" s="107"/>
      <c r="P87" s="107"/>
      <c r="Q87" s="107">
        <f>Q88</f>
        <v>160710</v>
      </c>
      <c r="R87" s="107"/>
      <c r="S87" s="107"/>
      <c r="T87" s="108">
        <f t="shared" si="1"/>
        <v>100.00067202243659</v>
      </c>
      <c r="U87" s="108"/>
    </row>
    <row r="88" spans="2:23" ht="15" customHeight="1">
      <c r="B88" s="62"/>
      <c r="C88" s="109" t="s">
        <v>83</v>
      </c>
      <c r="D88" s="109"/>
      <c r="E88" s="109"/>
      <c r="F88" s="109"/>
      <c r="G88" s="109"/>
      <c r="H88" s="109"/>
      <c r="I88" s="109"/>
      <c r="J88" s="109"/>
      <c r="K88" s="66" t="s">
        <v>534</v>
      </c>
      <c r="L88" s="110" t="s">
        <v>84</v>
      </c>
      <c r="M88" s="110"/>
      <c r="N88" s="113">
        <v>160708.92000000001</v>
      </c>
      <c r="O88" s="113"/>
      <c r="P88" s="113"/>
      <c r="Q88" s="111">
        <v>160710</v>
      </c>
      <c r="R88" s="111"/>
      <c r="S88" s="111"/>
      <c r="T88" s="112">
        <f t="shared" si="1"/>
        <v>100.00067202243659</v>
      </c>
      <c r="U88" s="112"/>
    </row>
    <row r="89" spans="2:23" ht="15" customHeight="1">
      <c r="B89" s="60"/>
      <c r="C89" s="97" t="s">
        <v>28</v>
      </c>
      <c r="D89" s="97"/>
      <c r="E89" s="97"/>
      <c r="F89" s="97"/>
      <c r="G89" s="97"/>
      <c r="H89" s="97"/>
      <c r="I89" s="97"/>
      <c r="J89" s="97"/>
      <c r="K89" s="61" t="s">
        <v>534</v>
      </c>
      <c r="L89" s="98"/>
      <c r="M89" s="98"/>
      <c r="N89" s="99">
        <f>N90</f>
        <v>700611.16</v>
      </c>
      <c r="O89" s="99"/>
      <c r="P89" s="99"/>
      <c r="Q89" s="99">
        <f>Q90</f>
        <v>700610</v>
      </c>
      <c r="R89" s="99"/>
      <c r="S89" s="99"/>
      <c r="T89" s="100">
        <f t="shared" si="1"/>
        <v>99.999834430270852</v>
      </c>
      <c r="U89" s="100"/>
    </row>
    <row r="90" spans="2:23" ht="15" customHeight="1" thickBot="1">
      <c r="B90" s="62"/>
      <c r="C90" s="109" t="s">
        <v>451</v>
      </c>
      <c r="D90" s="109"/>
      <c r="E90" s="109"/>
      <c r="F90" s="109"/>
      <c r="G90" s="109"/>
      <c r="H90" s="109"/>
      <c r="I90" s="109"/>
      <c r="J90" s="109"/>
      <c r="K90" s="66" t="s">
        <v>534</v>
      </c>
      <c r="L90" s="110" t="s">
        <v>29</v>
      </c>
      <c r="M90" s="110"/>
      <c r="N90" s="113">
        <v>700611.16</v>
      </c>
      <c r="O90" s="113"/>
      <c r="P90" s="113"/>
      <c r="Q90" s="111">
        <v>700610</v>
      </c>
      <c r="R90" s="111"/>
      <c r="S90" s="111"/>
      <c r="T90" s="112">
        <f t="shared" si="1"/>
        <v>99.999834430270852</v>
      </c>
      <c r="U90" s="112"/>
    </row>
    <row r="91" spans="2:23" ht="23.25" customHeight="1">
      <c r="B91" s="78" t="s">
        <v>85</v>
      </c>
      <c r="C91" s="78"/>
      <c r="D91" s="78"/>
      <c r="E91" s="78"/>
      <c r="F91" s="78"/>
      <c r="G91" s="78"/>
      <c r="H91" s="78"/>
      <c r="I91" s="78"/>
      <c r="J91" s="78"/>
      <c r="K91" s="67" t="s">
        <v>535</v>
      </c>
      <c r="L91" s="79"/>
      <c r="M91" s="79"/>
      <c r="N91" s="80">
        <f>N92+N125+N129+N133+N137+N149</f>
        <v>387706953.32000005</v>
      </c>
      <c r="O91" s="80"/>
      <c r="P91" s="80"/>
      <c r="Q91" s="80">
        <f>Q92+Q125+Q129+Q133+Q137+Q149</f>
        <v>386320042.07999998</v>
      </c>
      <c r="R91" s="80"/>
      <c r="S91" s="80"/>
      <c r="T91" s="81">
        <f t="shared" si="1"/>
        <v>99.64227847137542</v>
      </c>
      <c r="U91" s="81"/>
      <c r="W91" s="68"/>
    </row>
    <row r="92" spans="2:23" ht="15" customHeight="1">
      <c r="B92" s="60"/>
      <c r="C92" s="97" t="s">
        <v>86</v>
      </c>
      <c r="D92" s="97"/>
      <c r="E92" s="97"/>
      <c r="F92" s="97"/>
      <c r="G92" s="97"/>
      <c r="H92" s="97"/>
      <c r="I92" s="97"/>
      <c r="J92" s="97"/>
      <c r="K92" s="61" t="s">
        <v>535</v>
      </c>
      <c r="L92" s="98"/>
      <c r="M92" s="98"/>
      <c r="N92" s="99">
        <f>N93+N98+N113+N120</f>
        <v>375577523.88000005</v>
      </c>
      <c r="O92" s="99"/>
      <c r="P92" s="99"/>
      <c r="Q92" s="99">
        <f>Q93+Q98+Q113+Q120</f>
        <v>374466865.85000002</v>
      </c>
      <c r="R92" s="99"/>
      <c r="S92" s="99"/>
      <c r="T92" s="100">
        <f t="shared" si="1"/>
        <v>99.704279953037101</v>
      </c>
      <c r="U92" s="100"/>
    </row>
    <row r="93" spans="2:23" ht="15" customHeight="1">
      <c r="B93" s="62"/>
      <c r="C93" s="114" t="s">
        <v>87</v>
      </c>
      <c r="D93" s="114"/>
      <c r="E93" s="114"/>
      <c r="F93" s="114"/>
      <c r="G93" s="114"/>
      <c r="H93" s="114"/>
      <c r="I93" s="114"/>
      <c r="J93" s="114"/>
      <c r="K93" s="69" t="s">
        <v>535</v>
      </c>
      <c r="L93" s="115"/>
      <c r="M93" s="115"/>
      <c r="N93" s="116">
        <f>N94</f>
        <v>174136679.38</v>
      </c>
      <c r="O93" s="116"/>
      <c r="P93" s="116"/>
      <c r="Q93" s="116">
        <f>Q94</f>
        <v>173676344.46000001</v>
      </c>
      <c r="R93" s="116"/>
      <c r="S93" s="116"/>
      <c r="T93" s="104">
        <f t="shared" si="1"/>
        <v>99.735647353768911</v>
      </c>
      <c r="U93" s="104"/>
    </row>
    <row r="94" spans="2:23" ht="34.5" customHeight="1">
      <c r="B94" s="64"/>
      <c r="C94" s="105" t="s">
        <v>88</v>
      </c>
      <c r="D94" s="105"/>
      <c r="E94" s="105"/>
      <c r="F94" s="105"/>
      <c r="G94" s="105"/>
      <c r="H94" s="105"/>
      <c r="I94" s="105"/>
      <c r="J94" s="105"/>
      <c r="K94" s="65" t="s">
        <v>535</v>
      </c>
      <c r="L94" s="106"/>
      <c r="M94" s="106"/>
      <c r="N94" s="107">
        <f>N95+N96+N97</f>
        <v>174136679.38</v>
      </c>
      <c r="O94" s="107"/>
      <c r="P94" s="107"/>
      <c r="Q94" s="107">
        <f>Q95+Q96+Q97</f>
        <v>173676344.46000001</v>
      </c>
      <c r="R94" s="107"/>
      <c r="S94" s="107"/>
      <c r="T94" s="108">
        <f t="shared" si="1"/>
        <v>99.735647353768911</v>
      </c>
      <c r="U94" s="108"/>
    </row>
    <row r="95" spans="2:23" ht="23.25" customHeight="1">
      <c r="B95" s="62"/>
      <c r="C95" s="109" t="s">
        <v>89</v>
      </c>
      <c r="D95" s="109"/>
      <c r="E95" s="109"/>
      <c r="F95" s="109"/>
      <c r="G95" s="109"/>
      <c r="H95" s="109"/>
      <c r="I95" s="109"/>
      <c r="J95" s="109"/>
      <c r="K95" s="66" t="s">
        <v>535</v>
      </c>
      <c r="L95" s="110" t="s">
        <v>90</v>
      </c>
      <c r="M95" s="110"/>
      <c r="N95" s="113">
        <v>125299731.87</v>
      </c>
      <c r="O95" s="113"/>
      <c r="P95" s="113"/>
      <c r="Q95" s="111">
        <v>125299731.87</v>
      </c>
      <c r="R95" s="111"/>
      <c r="S95" s="111"/>
      <c r="T95" s="112">
        <f t="shared" si="1"/>
        <v>100</v>
      </c>
      <c r="U95" s="112"/>
    </row>
    <row r="96" spans="2:23" ht="23.25" customHeight="1">
      <c r="B96" s="62"/>
      <c r="C96" s="109" t="s">
        <v>91</v>
      </c>
      <c r="D96" s="109"/>
      <c r="E96" s="109"/>
      <c r="F96" s="109"/>
      <c r="G96" s="109"/>
      <c r="H96" s="109"/>
      <c r="I96" s="109"/>
      <c r="J96" s="109"/>
      <c r="K96" s="66" t="s">
        <v>535</v>
      </c>
      <c r="L96" s="110" t="s">
        <v>92</v>
      </c>
      <c r="M96" s="110"/>
      <c r="N96" s="113">
        <v>28686333.190000001</v>
      </c>
      <c r="O96" s="113"/>
      <c r="P96" s="113"/>
      <c r="Q96" s="111">
        <v>28686333.190000001</v>
      </c>
      <c r="R96" s="111"/>
      <c r="S96" s="111"/>
      <c r="T96" s="112">
        <f t="shared" si="1"/>
        <v>100</v>
      </c>
      <c r="U96" s="112"/>
    </row>
    <row r="97" spans="2:21" ht="23.25" customHeight="1">
      <c r="B97" s="62"/>
      <c r="C97" s="109" t="s">
        <v>93</v>
      </c>
      <c r="D97" s="109"/>
      <c r="E97" s="109"/>
      <c r="F97" s="109"/>
      <c r="G97" s="109"/>
      <c r="H97" s="109"/>
      <c r="I97" s="109"/>
      <c r="J97" s="109"/>
      <c r="K97" s="66" t="s">
        <v>535</v>
      </c>
      <c r="L97" s="110" t="s">
        <v>94</v>
      </c>
      <c r="M97" s="110"/>
      <c r="N97" s="113">
        <v>20150614.32</v>
      </c>
      <c r="O97" s="113"/>
      <c r="P97" s="113"/>
      <c r="Q97" s="111">
        <v>19690279.399999999</v>
      </c>
      <c r="R97" s="111"/>
      <c r="S97" s="111"/>
      <c r="T97" s="112">
        <f t="shared" si="1"/>
        <v>97.715529101546508</v>
      </c>
      <c r="U97" s="112"/>
    </row>
    <row r="98" spans="2:21" ht="15" customHeight="1">
      <c r="B98" s="62"/>
      <c r="C98" s="101" t="s">
        <v>95</v>
      </c>
      <c r="D98" s="101"/>
      <c r="E98" s="101"/>
      <c r="F98" s="101"/>
      <c r="G98" s="101"/>
      <c r="H98" s="101"/>
      <c r="I98" s="101"/>
      <c r="J98" s="101"/>
      <c r="K98" s="69" t="s">
        <v>535</v>
      </c>
      <c r="L98" s="102"/>
      <c r="M98" s="102"/>
      <c r="N98" s="103">
        <f>N99+N103+N108+N110</f>
        <v>173125415.20000002</v>
      </c>
      <c r="O98" s="103"/>
      <c r="P98" s="103"/>
      <c r="Q98" s="103">
        <f>Q99+Q103+Q108+Q110</f>
        <v>172640061.24000001</v>
      </c>
      <c r="R98" s="103"/>
      <c r="S98" s="103"/>
      <c r="T98" s="104">
        <f t="shared" si="1"/>
        <v>99.719651814588104</v>
      </c>
      <c r="U98" s="104"/>
    </row>
    <row r="99" spans="2:21" ht="23.25" customHeight="1">
      <c r="B99" s="64"/>
      <c r="C99" s="105" t="s">
        <v>96</v>
      </c>
      <c r="D99" s="105"/>
      <c r="E99" s="105"/>
      <c r="F99" s="105"/>
      <c r="G99" s="105"/>
      <c r="H99" s="105"/>
      <c r="I99" s="105"/>
      <c r="J99" s="105"/>
      <c r="K99" s="65" t="s">
        <v>535</v>
      </c>
      <c r="L99" s="106"/>
      <c r="M99" s="106"/>
      <c r="N99" s="107">
        <f>N100+N101+N102</f>
        <v>155023120.67000002</v>
      </c>
      <c r="O99" s="107"/>
      <c r="P99" s="107"/>
      <c r="Q99" s="107">
        <f>Q100+Q101+Q102</f>
        <v>154872604.50999999</v>
      </c>
      <c r="R99" s="107"/>
      <c r="S99" s="107"/>
      <c r="T99" s="108">
        <f t="shared" si="1"/>
        <v>99.902907282894631</v>
      </c>
      <c r="U99" s="108"/>
    </row>
    <row r="100" spans="2:21" ht="23.25" customHeight="1">
      <c r="B100" s="62"/>
      <c r="C100" s="109" t="s">
        <v>97</v>
      </c>
      <c r="D100" s="109"/>
      <c r="E100" s="109"/>
      <c r="F100" s="109"/>
      <c r="G100" s="109"/>
      <c r="H100" s="109"/>
      <c r="I100" s="109"/>
      <c r="J100" s="109"/>
      <c r="K100" s="66" t="s">
        <v>535</v>
      </c>
      <c r="L100" s="110" t="s">
        <v>98</v>
      </c>
      <c r="M100" s="110"/>
      <c r="N100" s="113">
        <v>93209708.430000007</v>
      </c>
      <c r="O100" s="113"/>
      <c r="P100" s="113"/>
      <c r="Q100" s="111">
        <v>93209708.430000007</v>
      </c>
      <c r="R100" s="111"/>
      <c r="S100" s="111"/>
      <c r="T100" s="112">
        <f t="shared" si="1"/>
        <v>100</v>
      </c>
      <c r="U100" s="112"/>
    </row>
    <row r="101" spans="2:21" ht="23.25" customHeight="1">
      <c r="B101" s="62"/>
      <c r="C101" s="109" t="s">
        <v>99</v>
      </c>
      <c r="D101" s="109"/>
      <c r="E101" s="109"/>
      <c r="F101" s="109"/>
      <c r="G101" s="109"/>
      <c r="H101" s="109"/>
      <c r="I101" s="109"/>
      <c r="J101" s="109"/>
      <c r="K101" s="66" t="s">
        <v>535</v>
      </c>
      <c r="L101" s="110" t="s">
        <v>100</v>
      </c>
      <c r="M101" s="110"/>
      <c r="N101" s="113">
        <f>34324382.24+33498</f>
        <v>34357880.240000002</v>
      </c>
      <c r="O101" s="113"/>
      <c r="P101" s="113"/>
      <c r="Q101" s="111">
        <v>34297676.079999998</v>
      </c>
      <c r="R101" s="111"/>
      <c r="S101" s="111"/>
      <c r="T101" s="112">
        <f t="shared" si="1"/>
        <v>99.824773357438062</v>
      </c>
      <c r="U101" s="112"/>
    </row>
    <row r="102" spans="2:21" ht="23.25" customHeight="1">
      <c r="B102" s="62"/>
      <c r="C102" s="109" t="s">
        <v>101</v>
      </c>
      <c r="D102" s="109"/>
      <c r="E102" s="109"/>
      <c r="F102" s="109"/>
      <c r="G102" s="109"/>
      <c r="H102" s="109"/>
      <c r="I102" s="109"/>
      <c r="J102" s="109"/>
      <c r="K102" s="66" t="s">
        <v>535</v>
      </c>
      <c r="L102" s="110" t="s">
        <v>102</v>
      </c>
      <c r="M102" s="110"/>
      <c r="N102" s="113">
        <v>27455532</v>
      </c>
      <c r="O102" s="113"/>
      <c r="P102" s="113"/>
      <c r="Q102" s="111">
        <v>27365220</v>
      </c>
      <c r="R102" s="111"/>
      <c r="S102" s="111"/>
      <c r="T102" s="112">
        <f t="shared" si="1"/>
        <v>99.671060826648699</v>
      </c>
      <c r="U102" s="112"/>
    </row>
    <row r="103" spans="2:21" ht="45.75" customHeight="1">
      <c r="B103" s="64"/>
      <c r="C103" s="105" t="s">
        <v>103</v>
      </c>
      <c r="D103" s="105"/>
      <c r="E103" s="105"/>
      <c r="F103" s="105"/>
      <c r="G103" s="105"/>
      <c r="H103" s="105"/>
      <c r="I103" s="105"/>
      <c r="J103" s="105"/>
      <c r="K103" s="65" t="s">
        <v>535</v>
      </c>
      <c r="L103" s="106"/>
      <c r="M103" s="106"/>
      <c r="N103" s="107">
        <f>N104+N105+N106+N107</f>
        <v>12762443.720000001</v>
      </c>
      <c r="O103" s="107"/>
      <c r="P103" s="107"/>
      <c r="Q103" s="107">
        <f>Q104+Q105+Q106+Q107</f>
        <v>12661354.240000002</v>
      </c>
      <c r="R103" s="107"/>
      <c r="S103" s="107"/>
      <c r="T103" s="108">
        <f t="shared" si="1"/>
        <v>99.207914391492423</v>
      </c>
      <c r="U103" s="108"/>
    </row>
    <row r="104" spans="2:21" ht="79.5" customHeight="1">
      <c r="B104" s="62"/>
      <c r="C104" s="109" t="s">
        <v>104</v>
      </c>
      <c r="D104" s="109"/>
      <c r="E104" s="109"/>
      <c r="F104" s="109"/>
      <c r="G104" s="109"/>
      <c r="H104" s="109"/>
      <c r="I104" s="109"/>
      <c r="J104" s="109"/>
      <c r="K104" s="66" t="s">
        <v>535</v>
      </c>
      <c r="L104" s="110" t="s">
        <v>105</v>
      </c>
      <c r="M104" s="110"/>
      <c r="N104" s="113">
        <v>31680</v>
      </c>
      <c r="O104" s="113"/>
      <c r="P104" s="113"/>
      <c r="Q104" s="111">
        <v>31680</v>
      </c>
      <c r="R104" s="111"/>
      <c r="S104" s="111"/>
      <c r="T104" s="112">
        <f t="shared" si="1"/>
        <v>100</v>
      </c>
      <c r="U104" s="112"/>
    </row>
    <row r="105" spans="2:21" ht="34.5" customHeight="1">
      <c r="B105" s="62"/>
      <c r="C105" s="109" t="s">
        <v>106</v>
      </c>
      <c r="D105" s="109"/>
      <c r="E105" s="109"/>
      <c r="F105" s="109"/>
      <c r="G105" s="109"/>
      <c r="H105" s="109"/>
      <c r="I105" s="109"/>
      <c r="J105" s="109"/>
      <c r="K105" s="66" t="s">
        <v>535</v>
      </c>
      <c r="L105" s="110" t="s">
        <v>107</v>
      </c>
      <c r="M105" s="110"/>
      <c r="N105" s="113">
        <f>6401410.99+3396.67</f>
        <v>6404807.6600000001</v>
      </c>
      <c r="O105" s="113"/>
      <c r="P105" s="113"/>
      <c r="Q105" s="111">
        <v>6386410.9900000002</v>
      </c>
      <c r="R105" s="111"/>
      <c r="S105" s="111"/>
      <c r="T105" s="112">
        <f t="shared" si="1"/>
        <v>99.712767799181663</v>
      </c>
      <c r="U105" s="112"/>
    </row>
    <row r="106" spans="2:21" ht="34.5" customHeight="1">
      <c r="B106" s="62"/>
      <c r="C106" s="109" t="s">
        <v>108</v>
      </c>
      <c r="D106" s="109"/>
      <c r="E106" s="109"/>
      <c r="F106" s="109"/>
      <c r="G106" s="109"/>
      <c r="H106" s="109"/>
      <c r="I106" s="109"/>
      <c r="J106" s="109"/>
      <c r="K106" s="66" t="s">
        <v>535</v>
      </c>
      <c r="L106" s="110" t="s">
        <v>109</v>
      </c>
      <c r="M106" s="110"/>
      <c r="N106" s="113">
        <v>3931956.06</v>
      </c>
      <c r="O106" s="113"/>
      <c r="P106" s="113"/>
      <c r="Q106" s="111">
        <v>3904863.45</v>
      </c>
      <c r="R106" s="111"/>
      <c r="S106" s="111"/>
      <c r="T106" s="112">
        <f t="shared" si="1"/>
        <v>99.31096356147988</v>
      </c>
      <c r="U106" s="112"/>
    </row>
    <row r="107" spans="2:21" ht="45.75" customHeight="1">
      <c r="B107" s="62"/>
      <c r="C107" s="109" t="s">
        <v>110</v>
      </c>
      <c r="D107" s="109"/>
      <c r="E107" s="109"/>
      <c r="F107" s="109"/>
      <c r="G107" s="109"/>
      <c r="H107" s="109"/>
      <c r="I107" s="109"/>
      <c r="J107" s="109"/>
      <c r="K107" s="66" t="s">
        <v>535</v>
      </c>
      <c r="L107" s="110" t="s">
        <v>111</v>
      </c>
      <c r="M107" s="110"/>
      <c r="N107" s="113">
        <v>2394000</v>
      </c>
      <c r="O107" s="113"/>
      <c r="P107" s="113"/>
      <c r="Q107" s="111">
        <v>2338399.7999999998</v>
      </c>
      <c r="R107" s="111"/>
      <c r="S107" s="111"/>
      <c r="T107" s="112">
        <f t="shared" si="1"/>
        <v>97.677518796992473</v>
      </c>
      <c r="U107" s="112"/>
    </row>
    <row r="108" spans="2:21" ht="45.75" customHeight="1">
      <c r="B108" s="64"/>
      <c r="C108" s="105" t="s">
        <v>112</v>
      </c>
      <c r="D108" s="105"/>
      <c r="E108" s="105"/>
      <c r="F108" s="105"/>
      <c r="G108" s="105"/>
      <c r="H108" s="105"/>
      <c r="I108" s="105"/>
      <c r="J108" s="105"/>
      <c r="K108" s="65" t="s">
        <v>535</v>
      </c>
      <c r="L108" s="106"/>
      <c r="M108" s="106"/>
      <c r="N108" s="107">
        <f>N109</f>
        <v>1976000</v>
      </c>
      <c r="O108" s="107"/>
      <c r="P108" s="107"/>
      <c r="Q108" s="107">
        <f>Q109</f>
        <v>1943900</v>
      </c>
      <c r="R108" s="107"/>
      <c r="S108" s="107"/>
      <c r="T108" s="108">
        <f t="shared" si="1"/>
        <v>98.375506072874501</v>
      </c>
      <c r="U108" s="108"/>
    </row>
    <row r="109" spans="2:21" ht="23.25" customHeight="1">
      <c r="B109" s="62"/>
      <c r="C109" s="109" t="s">
        <v>97</v>
      </c>
      <c r="D109" s="109"/>
      <c r="E109" s="109"/>
      <c r="F109" s="109"/>
      <c r="G109" s="109"/>
      <c r="H109" s="109"/>
      <c r="I109" s="109"/>
      <c r="J109" s="109"/>
      <c r="K109" s="66" t="s">
        <v>535</v>
      </c>
      <c r="L109" s="110" t="s">
        <v>113</v>
      </c>
      <c r="M109" s="110"/>
      <c r="N109" s="113">
        <v>1976000</v>
      </c>
      <c r="O109" s="113"/>
      <c r="P109" s="113"/>
      <c r="Q109" s="111">
        <f>1843900+100000</f>
        <v>1943900</v>
      </c>
      <c r="R109" s="111"/>
      <c r="S109" s="111"/>
      <c r="T109" s="112">
        <f t="shared" si="1"/>
        <v>98.375506072874501</v>
      </c>
      <c r="U109" s="112"/>
    </row>
    <row r="110" spans="2:21" ht="15" customHeight="1">
      <c r="B110" s="64"/>
      <c r="C110" s="105" t="s">
        <v>114</v>
      </c>
      <c r="D110" s="105"/>
      <c r="E110" s="105"/>
      <c r="F110" s="105"/>
      <c r="G110" s="105"/>
      <c r="H110" s="105"/>
      <c r="I110" s="105"/>
      <c r="J110" s="105"/>
      <c r="K110" s="65" t="s">
        <v>535</v>
      </c>
      <c r="L110" s="106"/>
      <c r="M110" s="106"/>
      <c r="N110" s="107">
        <f>N111+N112</f>
        <v>3363850.81</v>
      </c>
      <c r="O110" s="107"/>
      <c r="P110" s="107"/>
      <c r="Q110" s="107">
        <f>Q111+Q112</f>
        <v>3162202.4899999998</v>
      </c>
      <c r="R110" s="107"/>
      <c r="S110" s="107"/>
      <c r="T110" s="108">
        <f t="shared" si="1"/>
        <v>94.005432125570394</v>
      </c>
      <c r="U110" s="108"/>
    </row>
    <row r="111" spans="2:21" ht="23.25" customHeight="1">
      <c r="B111" s="62"/>
      <c r="C111" s="109" t="s">
        <v>115</v>
      </c>
      <c r="D111" s="109"/>
      <c r="E111" s="109"/>
      <c r="F111" s="109"/>
      <c r="G111" s="109"/>
      <c r="H111" s="109"/>
      <c r="I111" s="109"/>
      <c r="J111" s="109"/>
      <c r="K111" s="66" t="s">
        <v>535</v>
      </c>
      <c r="L111" s="110" t="s">
        <v>116</v>
      </c>
      <c r="M111" s="110"/>
      <c r="N111" s="113">
        <v>3246195.69</v>
      </c>
      <c r="O111" s="113"/>
      <c r="P111" s="113"/>
      <c r="Q111" s="111">
        <v>3050175.63</v>
      </c>
      <c r="R111" s="111"/>
      <c r="S111" s="111"/>
      <c r="T111" s="112">
        <f t="shared" si="1"/>
        <v>93.961545183371243</v>
      </c>
      <c r="U111" s="112"/>
    </row>
    <row r="112" spans="2:21" ht="45.75" customHeight="1">
      <c r="B112" s="62"/>
      <c r="C112" s="109" t="s">
        <v>117</v>
      </c>
      <c r="D112" s="109"/>
      <c r="E112" s="109"/>
      <c r="F112" s="109"/>
      <c r="G112" s="109"/>
      <c r="H112" s="109"/>
      <c r="I112" s="109"/>
      <c r="J112" s="109"/>
      <c r="K112" s="66" t="s">
        <v>535</v>
      </c>
      <c r="L112" s="110" t="s">
        <v>118</v>
      </c>
      <c r="M112" s="110"/>
      <c r="N112" s="113">
        <v>117655.12</v>
      </c>
      <c r="O112" s="113"/>
      <c r="P112" s="113"/>
      <c r="Q112" s="111">
        <v>112026.86</v>
      </c>
      <c r="R112" s="111"/>
      <c r="S112" s="111"/>
      <c r="T112" s="112">
        <f t="shared" si="1"/>
        <v>95.216306778659529</v>
      </c>
      <c r="U112" s="112"/>
    </row>
    <row r="113" spans="2:21" ht="23.25" customHeight="1">
      <c r="B113" s="62"/>
      <c r="C113" s="101" t="s">
        <v>119</v>
      </c>
      <c r="D113" s="101"/>
      <c r="E113" s="101"/>
      <c r="F113" s="101"/>
      <c r="G113" s="101"/>
      <c r="H113" s="101"/>
      <c r="I113" s="101"/>
      <c r="J113" s="101"/>
      <c r="K113" s="69" t="s">
        <v>535</v>
      </c>
      <c r="L113" s="102"/>
      <c r="M113" s="102"/>
      <c r="N113" s="103">
        <f>N114+N118</f>
        <v>12751457.450000001</v>
      </c>
      <c r="O113" s="103"/>
      <c r="P113" s="103"/>
      <c r="Q113" s="103">
        <f>Q114+Q118</f>
        <v>12751457.450000001</v>
      </c>
      <c r="R113" s="103"/>
      <c r="S113" s="103"/>
      <c r="T113" s="104">
        <f t="shared" si="1"/>
        <v>100</v>
      </c>
      <c r="U113" s="104"/>
    </row>
    <row r="114" spans="2:21" ht="23.25" customHeight="1">
      <c r="B114" s="64"/>
      <c r="C114" s="105" t="s">
        <v>120</v>
      </c>
      <c r="D114" s="105"/>
      <c r="E114" s="105"/>
      <c r="F114" s="105"/>
      <c r="G114" s="105"/>
      <c r="H114" s="105"/>
      <c r="I114" s="105"/>
      <c r="J114" s="105"/>
      <c r="K114" s="65" t="s">
        <v>535</v>
      </c>
      <c r="L114" s="106"/>
      <c r="M114" s="106"/>
      <c r="N114" s="107">
        <f>N115+N116+N117</f>
        <v>10949399.460000001</v>
      </c>
      <c r="O114" s="107"/>
      <c r="P114" s="107"/>
      <c r="Q114" s="107">
        <f>Q115+Q116+Q117</f>
        <v>10949399.460000001</v>
      </c>
      <c r="R114" s="107"/>
      <c r="S114" s="107"/>
      <c r="T114" s="108">
        <f t="shared" si="1"/>
        <v>100</v>
      </c>
      <c r="U114" s="108"/>
    </row>
    <row r="115" spans="2:21" ht="23.25" customHeight="1">
      <c r="B115" s="62"/>
      <c r="C115" s="109" t="s">
        <v>121</v>
      </c>
      <c r="D115" s="109"/>
      <c r="E115" s="109"/>
      <c r="F115" s="109"/>
      <c r="G115" s="109"/>
      <c r="H115" s="109"/>
      <c r="I115" s="109"/>
      <c r="J115" s="109"/>
      <c r="K115" s="66" t="s">
        <v>535</v>
      </c>
      <c r="L115" s="110" t="s">
        <v>122</v>
      </c>
      <c r="M115" s="110"/>
      <c r="N115" s="113">
        <v>9996077.8800000008</v>
      </c>
      <c r="O115" s="113"/>
      <c r="P115" s="113"/>
      <c r="Q115" s="111">
        <v>9996077.8800000008</v>
      </c>
      <c r="R115" s="111"/>
      <c r="S115" s="111"/>
      <c r="T115" s="112">
        <f t="shared" si="1"/>
        <v>100</v>
      </c>
      <c r="U115" s="112"/>
    </row>
    <row r="116" spans="2:21" ht="23.25" customHeight="1">
      <c r="B116" s="62"/>
      <c r="C116" s="109" t="s">
        <v>123</v>
      </c>
      <c r="D116" s="109"/>
      <c r="E116" s="109"/>
      <c r="F116" s="109"/>
      <c r="G116" s="109"/>
      <c r="H116" s="109"/>
      <c r="I116" s="109"/>
      <c r="J116" s="109"/>
      <c r="K116" s="66" t="s">
        <v>535</v>
      </c>
      <c r="L116" s="110" t="s">
        <v>124</v>
      </c>
      <c r="M116" s="110"/>
      <c r="N116" s="113">
        <v>600000</v>
      </c>
      <c r="O116" s="113"/>
      <c r="P116" s="113"/>
      <c r="Q116" s="111">
        <v>600000</v>
      </c>
      <c r="R116" s="111"/>
      <c r="S116" s="111"/>
      <c r="T116" s="112">
        <f t="shared" si="1"/>
        <v>100</v>
      </c>
      <c r="U116" s="112"/>
    </row>
    <row r="117" spans="2:21" ht="23.25" customHeight="1">
      <c r="B117" s="62"/>
      <c r="C117" s="109" t="s">
        <v>125</v>
      </c>
      <c r="D117" s="109"/>
      <c r="E117" s="109"/>
      <c r="F117" s="109"/>
      <c r="G117" s="109"/>
      <c r="H117" s="109"/>
      <c r="I117" s="109"/>
      <c r="J117" s="109"/>
      <c r="K117" s="66" t="s">
        <v>535</v>
      </c>
      <c r="L117" s="110" t="s">
        <v>126</v>
      </c>
      <c r="M117" s="110"/>
      <c r="N117" s="113">
        <v>353321.58</v>
      </c>
      <c r="O117" s="113"/>
      <c r="P117" s="113"/>
      <c r="Q117" s="111">
        <v>353321.58</v>
      </c>
      <c r="R117" s="111"/>
      <c r="S117" s="111"/>
      <c r="T117" s="112">
        <f t="shared" si="1"/>
        <v>100</v>
      </c>
      <c r="U117" s="112"/>
    </row>
    <row r="118" spans="2:21" ht="34.5" customHeight="1">
      <c r="B118" s="64"/>
      <c r="C118" s="105" t="s">
        <v>127</v>
      </c>
      <c r="D118" s="105"/>
      <c r="E118" s="105"/>
      <c r="F118" s="105"/>
      <c r="G118" s="105"/>
      <c r="H118" s="105"/>
      <c r="I118" s="105"/>
      <c r="J118" s="105"/>
      <c r="K118" s="65" t="s">
        <v>535</v>
      </c>
      <c r="L118" s="106"/>
      <c r="M118" s="106"/>
      <c r="N118" s="107">
        <f>N119</f>
        <v>1802057.99</v>
      </c>
      <c r="O118" s="107"/>
      <c r="P118" s="107"/>
      <c r="Q118" s="107">
        <f>Q119</f>
        <v>1802057.99</v>
      </c>
      <c r="R118" s="107"/>
      <c r="S118" s="107"/>
      <c r="T118" s="108">
        <f t="shared" si="1"/>
        <v>100</v>
      </c>
      <c r="U118" s="108"/>
    </row>
    <row r="119" spans="2:21" ht="34.5" customHeight="1">
      <c r="B119" s="62"/>
      <c r="C119" s="109" t="s">
        <v>128</v>
      </c>
      <c r="D119" s="109"/>
      <c r="E119" s="109"/>
      <c r="F119" s="109"/>
      <c r="G119" s="109"/>
      <c r="H119" s="109"/>
      <c r="I119" s="109"/>
      <c r="J119" s="109"/>
      <c r="K119" s="66" t="s">
        <v>535</v>
      </c>
      <c r="L119" s="110" t="s">
        <v>129</v>
      </c>
      <c r="M119" s="110"/>
      <c r="N119" s="113">
        <v>1802057.99</v>
      </c>
      <c r="O119" s="113"/>
      <c r="P119" s="113"/>
      <c r="Q119" s="111">
        <v>1802057.99</v>
      </c>
      <c r="R119" s="111"/>
      <c r="S119" s="111"/>
      <c r="T119" s="112">
        <f t="shared" si="1"/>
        <v>100</v>
      </c>
      <c r="U119" s="112"/>
    </row>
    <row r="120" spans="2:21" ht="15" customHeight="1">
      <c r="B120" s="62"/>
      <c r="C120" s="101" t="s">
        <v>130</v>
      </c>
      <c r="D120" s="101"/>
      <c r="E120" s="101"/>
      <c r="F120" s="101"/>
      <c r="G120" s="101"/>
      <c r="H120" s="101"/>
      <c r="I120" s="101"/>
      <c r="J120" s="101"/>
      <c r="K120" s="69" t="s">
        <v>535</v>
      </c>
      <c r="L120" s="102"/>
      <c r="M120" s="102"/>
      <c r="N120" s="103">
        <f>N121</f>
        <v>15563971.850000001</v>
      </c>
      <c r="O120" s="103"/>
      <c r="P120" s="103"/>
      <c r="Q120" s="103">
        <f>Q121</f>
        <v>15399002.700000001</v>
      </c>
      <c r="R120" s="103"/>
      <c r="S120" s="103"/>
      <c r="T120" s="104">
        <f t="shared" si="1"/>
        <v>98.940057514945963</v>
      </c>
      <c r="U120" s="104"/>
    </row>
    <row r="121" spans="2:21" ht="23.25" customHeight="1">
      <c r="B121" s="64"/>
      <c r="C121" s="105" t="s">
        <v>14</v>
      </c>
      <c r="D121" s="105"/>
      <c r="E121" s="105"/>
      <c r="F121" s="105"/>
      <c r="G121" s="105"/>
      <c r="H121" s="105"/>
      <c r="I121" s="105"/>
      <c r="J121" s="105"/>
      <c r="K121" s="65" t="s">
        <v>535</v>
      </c>
      <c r="L121" s="106"/>
      <c r="M121" s="106"/>
      <c r="N121" s="107">
        <f>N122+N123+N124</f>
        <v>15563971.850000001</v>
      </c>
      <c r="O121" s="107"/>
      <c r="P121" s="107"/>
      <c r="Q121" s="107">
        <f>Q122+Q123+Q124</f>
        <v>15399002.700000001</v>
      </c>
      <c r="R121" s="107"/>
      <c r="S121" s="107"/>
      <c r="T121" s="108">
        <f t="shared" si="1"/>
        <v>98.940057514945963</v>
      </c>
      <c r="U121" s="108"/>
    </row>
    <row r="122" spans="2:21" ht="23.25" customHeight="1">
      <c r="B122" s="62"/>
      <c r="C122" s="109" t="s">
        <v>131</v>
      </c>
      <c r="D122" s="109"/>
      <c r="E122" s="109"/>
      <c r="F122" s="109"/>
      <c r="G122" s="109"/>
      <c r="H122" s="109"/>
      <c r="I122" s="109"/>
      <c r="J122" s="109"/>
      <c r="K122" s="66" t="s">
        <v>535</v>
      </c>
      <c r="L122" s="110" t="s">
        <v>132</v>
      </c>
      <c r="M122" s="110"/>
      <c r="N122" s="113">
        <v>11550611.98</v>
      </c>
      <c r="O122" s="113"/>
      <c r="P122" s="113"/>
      <c r="Q122" s="111">
        <v>11500611.98</v>
      </c>
      <c r="R122" s="111"/>
      <c r="S122" s="111"/>
      <c r="T122" s="112">
        <f t="shared" si="1"/>
        <v>99.567122503235538</v>
      </c>
      <c r="U122" s="112"/>
    </row>
    <row r="123" spans="2:21" ht="34.5" customHeight="1">
      <c r="B123" s="62"/>
      <c r="C123" s="109" t="s">
        <v>133</v>
      </c>
      <c r="D123" s="109"/>
      <c r="E123" s="109"/>
      <c r="F123" s="109"/>
      <c r="G123" s="109"/>
      <c r="H123" s="109"/>
      <c r="I123" s="109"/>
      <c r="J123" s="109"/>
      <c r="K123" s="66" t="s">
        <v>535</v>
      </c>
      <c r="L123" s="110" t="s">
        <v>134</v>
      </c>
      <c r="M123" s="110"/>
      <c r="N123" s="113">
        <v>3383359.87</v>
      </c>
      <c r="O123" s="113"/>
      <c r="P123" s="113"/>
      <c r="Q123" s="111">
        <f>2746350.87+477039.85+45000</f>
        <v>3268390.72</v>
      </c>
      <c r="R123" s="111"/>
      <c r="S123" s="111"/>
      <c r="T123" s="112">
        <f t="shared" si="1"/>
        <v>96.601923696635922</v>
      </c>
      <c r="U123" s="112"/>
    </row>
    <row r="124" spans="2:21" ht="15" customHeight="1">
      <c r="B124" s="62"/>
      <c r="C124" s="109" t="s">
        <v>135</v>
      </c>
      <c r="D124" s="109"/>
      <c r="E124" s="109"/>
      <c r="F124" s="109"/>
      <c r="G124" s="109"/>
      <c r="H124" s="109"/>
      <c r="I124" s="109"/>
      <c r="J124" s="109"/>
      <c r="K124" s="66" t="s">
        <v>535</v>
      </c>
      <c r="L124" s="110" t="s">
        <v>136</v>
      </c>
      <c r="M124" s="110"/>
      <c r="N124" s="113">
        <v>630000</v>
      </c>
      <c r="O124" s="113"/>
      <c r="P124" s="113"/>
      <c r="Q124" s="111">
        <v>630000</v>
      </c>
      <c r="R124" s="111"/>
      <c r="S124" s="111"/>
      <c r="T124" s="112">
        <f t="shared" si="1"/>
        <v>100</v>
      </c>
      <c r="U124" s="112"/>
    </row>
    <row r="125" spans="2:21" ht="15" customHeight="1">
      <c r="B125" s="60"/>
      <c r="C125" s="97" t="s">
        <v>137</v>
      </c>
      <c r="D125" s="97"/>
      <c r="E125" s="97"/>
      <c r="F125" s="97"/>
      <c r="G125" s="97"/>
      <c r="H125" s="97"/>
      <c r="I125" s="97"/>
      <c r="J125" s="97"/>
      <c r="K125" s="61" t="s">
        <v>535</v>
      </c>
      <c r="L125" s="98"/>
      <c r="M125" s="98"/>
      <c r="N125" s="99">
        <f>N126</f>
        <v>4721307</v>
      </c>
      <c r="O125" s="99"/>
      <c r="P125" s="99"/>
      <c r="Q125" s="99">
        <f>Q126</f>
        <v>4721307</v>
      </c>
      <c r="R125" s="99"/>
      <c r="S125" s="99"/>
      <c r="T125" s="100">
        <f t="shared" si="1"/>
        <v>100</v>
      </c>
      <c r="U125" s="100"/>
    </row>
    <row r="126" spans="2:21" ht="15" customHeight="1">
      <c r="B126" s="62"/>
      <c r="C126" s="101" t="s">
        <v>138</v>
      </c>
      <c r="D126" s="101"/>
      <c r="E126" s="101"/>
      <c r="F126" s="101"/>
      <c r="G126" s="101"/>
      <c r="H126" s="101"/>
      <c r="I126" s="101"/>
      <c r="J126" s="101"/>
      <c r="K126" s="69" t="s">
        <v>535</v>
      </c>
      <c r="L126" s="102"/>
      <c r="M126" s="102"/>
      <c r="N126" s="103">
        <f>N127</f>
        <v>4721307</v>
      </c>
      <c r="O126" s="103"/>
      <c r="P126" s="103"/>
      <c r="Q126" s="103">
        <f>Q127</f>
        <v>4721307</v>
      </c>
      <c r="R126" s="103"/>
      <c r="S126" s="103"/>
      <c r="T126" s="104">
        <f t="shared" si="1"/>
        <v>100</v>
      </c>
      <c r="U126" s="104"/>
    </row>
    <row r="127" spans="2:21" ht="34.5" customHeight="1">
      <c r="B127" s="64"/>
      <c r="C127" s="105" t="s">
        <v>139</v>
      </c>
      <c r="D127" s="105"/>
      <c r="E127" s="105"/>
      <c r="F127" s="105"/>
      <c r="G127" s="105"/>
      <c r="H127" s="105"/>
      <c r="I127" s="105"/>
      <c r="J127" s="105"/>
      <c r="K127" s="65" t="s">
        <v>535</v>
      </c>
      <c r="L127" s="106"/>
      <c r="M127" s="106"/>
      <c r="N127" s="107">
        <f>N128</f>
        <v>4721307</v>
      </c>
      <c r="O127" s="107"/>
      <c r="P127" s="107"/>
      <c r="Q127" s="107">
        <f>Q128</f>
        <v>4721307</v>
      </c>
      <c r="R127" s="107"/>
      <c r="S127" s="107"/>
      <c r="T127" s="108">
        <f t="shared" si="1"/>
        <v>100</v>
      </c>
      <c r="U127" s="108"/>
    </row>
    <row r="128" spans="2:21" ht="15" customHeight="1">
      <c r="B128" s="62"/>
      <c r="C128" s="109" t="s">
        <v>140</v>
      </c>
      <c r="D128" s="109"/>
      <c r="E128" s="109"/>
      <c r="F128" s="109"/>
      <c r="G128" s="109"/>
      <c r="H128" s="109"/>
      <c r="I128" s="109"/>
      <c r="J128" s="109"/>
      <c r="K128" s="66" t="s">
        <v>535</v>
      </c>
      <c r="L128" s="110" t="s">
        <v>141</v>
      </c>
      <c r="M128" s="110"/>
      <c r="N128" s="113">
        <v>4721307</v>
      </c>
      <c r="O128" s="113"/>
      <c r="P128" s="113"/>
      <c r="Q128" s="111">
        <v>4721307</v>
      </c>
      <c r="R128" s="111"/>
      <c r="S128" s="111"/>
      <c r="T128" s="112">
        <f t="shared" si="1"/>
        <v>100</v>
      </c>
      <c r="U128" s="112"/>
    </row>
    <row r="129" spans="2:21" ht="23.25" customHeight="1">
      <c r="B129" s="60"/>
      <c r="C129" s="97" t="s">
        <v>142</v>
      </c>
      <c r="D129" s="97"/>
      <c r="E129" s="97"/>
      <c r="F129" s="97"/>
      <c r="G129" s="97"/>
      <c r="H129" s="97"/>
      <c r="I129" s="97"/>
      <c r="J129" s="97"/>
      <c r="K129" s="61" t="s">
        <v>535</v>
      </c>
      <c r="L129" s="98"/>
      <c r="M129" s="98"/>
      <c r="N129" s="99">
        <f>N130</f>
        <v>1998000</v>
      </c>
      <c r="O129" s="99"/>
      <c r="P129" s="99"/>
      <c r="Q129" s="99">
        <f>Q130</f>
        <v>1998000</v>
      </c>
      <c r="R129" s="99"/>
      <c r="S129" s="99"/>
      <c r="T129" s="100">
        <f t="shared" si="1"/>
        <v>100</v>
      </c>
      <c r="U129" s="100"/>
    </row>
    <row r="130" spans="2:21" ht="15" customHeight="1">
      <c r="B130" s="62"/>
      <c r="C130" s="101" t="s">
        <v>143</v>
      </c>
      <c r="D130" s="101"/>
      <c r="E130" s="101"/>
      <c r="F130" s="101"/>
      <c r="G130" s="101"/>
      <c r="H130" s="101"/>
      <c r="I130" s="101"/>
      <c r="J130" s="101"/>
      <c r="K130" s="69" t="s">
        <v>535</v>
      </c>
      <c r="L130" s="102"/>
      <c r="M130" s="102"/>
      <c r="N130" s="103">
        <f>N131</f>
        <v>1998000</v>
      </c>
      <c r="O130" s="103"/>
      <c r="P130" s="103"/>
      <c r="Q130" s="103">
        <f>Q131</f>
        <v>1998000</v>
      </c>
      <c r="R130" s="103"/>
      <c r="S130" s="103"/>
      <c r="T130" s="104">
        <f t="shared" si="1"/>
        <v>100</v>
      </c>
      <c r="U130" s="104"/>
    </row>
    <row r="131" spans="2:21" ht="34.5" customHeight="1">
      <c r="B131" s="64"/>
      <c r="C131" s="105" t="s">
        <v>144</v>
      </c>
      <c r="D131" s="105"/>
      <c r="E131" s="105"/>
      <c r="F131" s="105"/>
      <c r="G131" s="105"/>
      <c r="H131" s="105"/>
      <c r="I131" s="105"/>
      <c r="J131" s="105"/>
      <c r="K131" s="65" t="s">
        <v>535</v>
      </c>
      <c r="L131" s="106"/>
      <c r="M131" s="106"/>
      <c r="N131" s="107">
        <f>N132</f>
        <v>1998000</v>
      </c>
      <c r="O131" s="107"/>
      <c r="P131" s="107"/>
      <c r="Q131" s="107">
        <f>Q132</f>
        <v>1998000</v>
      </c>
      <c r="R131" s="107"/>
      <c r="S131" s="107"/>
      <c r="T131" s="108">
        <f t="shared" si="1"/>
        <v>100</v>
      </c>
      <c r="U131" s="108"/>
    </row>
    <row r="132" spans="2:21" ht="34.5" customHeight="1">
      <c r="B132" s="62"/>
      <c r="C132" s="109" t="s">
        <v>145</v>
      </c>
      <c r="D132" s="109"/>
      <c r="E132" s="109"/>
      <c r="F132" s="109"/>
      <c r="G132" s="109"/>
      <c r="H132" s="109"/>
      <c r="I132" s="109"/>
      <c r="J132" s="109"/>
      <c r="K132" s="66" t="s">
        <v>535</v>
      </c>
      <c r="L132" s="110" t="s">
        <v>146</v>
      </c>
      <c r="M132" s="110"/>
      <c r="N132" s="113">
        <v>1998000</v>
      </c>
      <c r="O132" s="113"/>
      <c r="P132" s="113"/>
      <c r="Q132" s="111">
        <v>1998000</v>
      </c>
      <c r="R132" s="111"/>
      <c r="S132" s="111"/>
      <c r="T132" s="112">
        <f t="shared" si="1"/>
        <v>100</v>
      </c>
      <c r="U132" s="112"/>
    </row>
    <row r="133" spans="2:21" ht="23.25" customHeight="1">
      <c r="B133" s="60"/>
      <c r="C133" s="97" t="s">
        <v>6</v>
      </c>
      <c r="D133" s="97"/>
      <c r="E133" s="97"/>
      <c r="F133" s="97"/>
      <c r="G133" s="97"/>
      <c r="H133" s="97"/>
      <c r="I133" s="97"/>
      <c r="J133" s="97"/>
      <c r="K133" s="61" t="s">
        <v>535</v>
      </c>
      <c r="L133" s="98"/>
      <c r="M133" s="98"/>
      <c r="N133" s="99">
        <f>N134</f>
        <v>19500</v>
      </c>
      <c r="O133" s="99"/>
      <c r="P133" s="99"/>
      <c r="Q133" s="99">
        <f>Q134</f>
        <v>19500</v>
      </c>
      <c r="R133" s="99"/>
      <c r="S133" s="99"/>
      <c r="T133" s="100">
        <f t="shared" si="1"/>
        <v>100</v>
      </c>
      <c r="U133" s="100"/>
    </row>
    <row r="134" spans="2:21" ht="23.25" customHeight="1">
      <c r="B134" s="62"/>
      <c r="C134" s="101" t="s">
        <v>7</v>
      </c>
      <c r="D134" s="101"/>
      <c r="E134" s="101"/>
      <c r="F134" s="101"/>
      <c r="G134" s="101"/>
      <c r="H134" s="101"/>
      <c r="I134" s="101"/>
      <c r="J134" s="101"/>
      <c r="K134" s="69" t="s">
        <v>535</v>
      </c>
      <c r="L134" s="102"/>
      <c r="M134" s="102"/>
      <c r="N134" s="103">
        <f>N135</f>
        <v>19500</v>
      </c>
      <c r="O134" s="103"/>
      <c r="P134" s="103"/>
      <c r="Q134" s="103">
        <f>Q135</f>
        <v>19500</v>
      </c>
      <c r="R134" s="103"/>
      <c r="S134" s="103"/>
      <c r="T134" s="104">
        <f t="shared" si="1"/>
        <v>100</v>
      </c>
      <c r="U134" s="104"/>
    </row>
    <row r="135" spans="2:21" ht="23.25" customHeight="1">
      <c r="B135" s="64"/>
      <c r="C135" s="105" t="s">
        <v>8</v>
      </c>
      <c r="D135" s="105"/>
      <c r="E135" s="105"/>
      <c r="F135" s="105"/>
      <c r="G135" s="105"/>
      <c r="H135" s="105"/>
      <c r="I135" s="105"/>
      <c r="J135" s="105"/>
      <c r="K135" s="65" t="s">
        <v>535</v>
      </c>
      <c r="L135" s="106"/>
      <c r="M135" s="106"/>
      <c r="N135" s="107">
        <f>N136</f>
        <v>19500</v>
      </c>
      <c r="O135" s="107"/>
      <c r="P135" s="107"/>
      <c r="Q135" s="107">
        <f>Q136</f>
        <v>19500</v>
      </c>
      <c r="R135" s="107"/>
      <c r="S135" s="107"/>
      <c r="T135" s="108">
        <f t="shared" ref="T135:T198" si="2">Q135/N135*100</f>
        <v>100</v>
      </c>
      <c r="U135" s="108"/>
    </row>
    <row r="136" spans="2:21" ht="34.5" customHeight="1">
      <c r="B136" s="62"/>
      <c r="C136" s="109" t="s">
        <v>11</v>
      </c>
      <c r="D136" s="109"/>
      <c r="E136" s="109"/>
      <c r="F136" s="109"/>
      <c r="G136" s="109"/>
      <c r="H136" s="109"/>
      <c r="I136" s="109"/>
      <c r="J136" s="109"/>
      <c r="K136" s="66" t="s">
        <v>535</v>
      </c>
      <c r="L136" s="110" t="s">
        <v>12</v>
      </c>
      <c r="M136" s="110"/>
      <c r="N136" s="113">
        <v>19500</v>
      </c>
      <c r="O136" s="113"/>
      <c r="P136" s="113"/>
      <c r="Q136" s="111">
        <v>19500</v>
      </c>
      <c r="R136" s="111"/>
      <c r="S136" s="111"/>
      <c r="T136" s="112">
        <f t="shared" si="2"/>
        <v>100</v>
      </c>
      <c r="U136" s="112"/>
    </row>
    <row r="137" spans="2:21" ht="23.25" customHeight="1">
      <c r="B137" s="60"/>
      <c r="C137" s="97" t="s">
        <v>17</v>
      </c>
      <c r="D137" s="97"/>
      <c r="E137" s="97"/>
      <c r="F137" s="97"/>
      <c r="G137" s="97"/>
      <c r="H137" s="97"/>
      <c r="I137" s="97"/>
      <c r="J137" s="97"/>
      <c r="K137" s="61" t="s">
        <v>535</v>
      </c>
      <c r="L137" s="98"/>
      <c r="M137" s="98"/>
      <c r="N137" s="99">
        <f>N138</f>
        <v>2237918.4</v>
      </c>
      <c r="O137" s="99"/>
      <c r="P137" s="99"/>
      <c r="Q137" s="99">
        <f>Q138</f>
        <v>2004665.27</v>
      </c>
      <c r="R137" s="99"/>
      <c r="S137" s="99"/>
      <c r="T137" s="100">
        <f t="shared" si="2"/>
        <v>89.577228106261614</v>
      </c>
      <c r="U137" s="100"/>
    </row>
    <row r="138" spans="2:21" ht="34.5" customHeight="1">
      <c r="B138" s="62"/>
      <c r="C138" s="101" t="s">
        <v>18</v>
      </c>
      <c r="D138" s="101"/>
      <c r="E138" s="101"/>
      <c r="F138" s="101"/>
      <c r="G138" s="101"/>
      <c r="H138" s="101"/>
      <c r="I138" s="101"/>
      <c r="J138" s="101"/>
      <c r="K138" s="69" t="s">
        <v>535</v>
      </c>
      <c r="L138" s="102"/>
      <c r="M138" s="102"/>
      <c r="N138" s="103">
        <f>N139+N142+N144+N146</f>
        <v>2237918.4</v>
      </c>
      <c r="O138" s="103"/>
      <c r="P138" s="103"/>
      <c r="Q138" s="103">
        <f>Q139+Q142+Q144+Q146</f>
        <v>2004665.27</v>
      </c>
      <c r="R138" s="103"/>
      <c r="S138" s="103"/>
      <c r="T138" s="104">
        <f t="shared" si="2"/>
        <v>89.577228106261614</v>
      </c>
      <c r="U138" s="104"/>
    </row>
    <row r="139" spans="2:21" ht="15" customHeight="1">
      <c r="B139" s="64"/>
      <c r="C139" s="105" t="s">
        <v>19</v>
      </c>
      <c r="D139" s="105"/>
      <c r="E139" s="105"/>
      <c r="F139" s="105"/>
      <c r="G139" s="105"/>
      <c r="H139" s="105"/>
      <c r="I139" s="105"/>
      <c r="J139" s="105"/>
      <c r="K139" s="65" t="s">
        <v>535</v>
      </c>
      <c r="L139" s="106"/>
      <c r="M139" s="106"/>
      <c r="N139" s="107">
        <f>N140+N141</f>
        <v>1526302</v>
      </c>
      <c r="O139" s="107"/>
      <c r="P139" s="107"/>
      <c r="Q139" s="107">
        <f>Q140+Q141</f>
        <v>1390169</v>
      </c>
      <c r="R139" s="107"/>
      <c r="S139" s="107"/>
      <c r="T139" s="108">
        <f t="shared" si="2"/>
        <v>91.080860799501011</v>
      </c>
      <c r="U139" s="108"/>
    </row>
    <row r="140" spans="2:21" ht="34.5" customHeight="1">
      <c r="B140" s="62"/>
      <c r="C140" s="109" t="s">
        <v>53</v>
      </c>
      <c r="D140" s="109"/>
      <c r="E140" s="109"/>
      <c r="F140" s="109"/>
      <c r="G140" s="109"/>
      <c r="H140" s="109"/>
      <c r="I140" s="109"/>
      <c r="J140" s="109"/>
      <c r="K140" s="66" t="s">
        <v>535</v>
      </c>
      <c r="L140" s="110" t="s">
        <v>54</v>
      </c>
      <c r="M140" s="110"/>
      <c r="N140" s="113">
        <v>387270</v>
      </c>
      <c r="O140" s="113"/>
      <c r="P140" s="113"/>
      <c r="Q140" s="111">
        <v>387270</v>
      </c>
      <c r="R140" s="111"/>
      <c r="S140" s="111"/>
      <c r="T140" s="112">
        <f t="shared" si="2"/>
        <v>100</v>
      </c>
      <c r="U140" s="112"/>
    </row>
    <row r="141" spans="2:21" ht="57" customHeight="1">
      <c r="B141" s="62"/>
      <c r="C141" s="109" t="s">
        <v>147</v>
      </c>
      <c r="D141" s="109"/>
      <c r="E141" s="109"/>
      <c r="F141" s="109"/>
      <c r="G141" s="109"/>
      <c r="H141" s="109"/>
      <c r="I141" s="109"/>
      <c r="J141" s="109"/>
      <c r="K141" s="66" t="s">
        <v>535</v>
      </c>
      <c r="L141" s="110" t="s">
        <v>148</v>
      </c>
      <c r="M141" s="110"/>
      <c r="N141" s="113">
        <v>1139032</v>
      </c>
      <c r="O141" s="113"/>
      <c r="P141" s="113"/>
      <c r="Q141" s="111">
        <v>1002899</v>
      </c>
      <c r="R141" s="111"/>
      <c r="S141" s="111"/>
      <c r="T141" s="112">
        <f t="shared" si="2"/>
        <v>88.048360362132058</v>
      </c>
      <c r="U141" s="112"/>
    </row>
    <row r="142" spans="2:21" ht="15" customHeight="1">
      <c r="B142" s="64"/>
      <c r="C142" s="105" t="s">
        <v>22</v>
      </c>
      <c r="D142" s="105"/>
      <c r="E142" s="105"/>
      <c r="F142" s="105"/>
      <c r="G142" s="105"/>
      <c r="H142" s="105"/>
      <c r="I142" s="105"/>
      <c r="J142" s="105"/>
      <c r="K142" s="65" t="s">
        <v>535</v>
      </c>
      <c r="L142" s="106"/>
      <c r="M142" s="106"/>
      <c r="N142" s="107">
        <f>N143</f>
        <v>57560</v>
      </c>
      <c r="O142" s="107"/>
      <c r="P142" s="107"/>
      <c r="Q142" s="107">
        <f>Q143</f>
        <v>45000</v>
      </c>
      <c r="R142" s="107"/>
      <c r="S142" s="107"/>
      <c r="T142" s="108">
        <f t="shared" si="2"/>
        <v>78.179291174426695</v>
      </c>
      <c r="U142" s="108"/>
    </row>
    <row r="143" spans="2:21" ht="124.5" customHeight="1">
      <c r="B143" s="62"/>
      <c r="C143" s="109" t="s">
        <v>23</v>
      </c>
      <c r="D143" s="109"/>
      <c r="E143" s="109"/>
      <c r="F143" s="109"/>
      <c r="G143" s="109"/>
      <c r="H143" s="109"/>
      <c r="I143" s="109"/>
      <c r="J143" s="109"/>
      <c r="K143" s="66" t="s">
        <v>535</v>
      </c>
      <c r="L143" s="110" t="s">
        <v>24</v>
      </c>
      <c r="M143" s="110"/>
      <c r="N143" s="113">
        <v>57560</v>
      </c>
      <c r="O143" s="113"/>
      <c r="P143" s="113"/>
      <c r="Q143" s="111">
        <v>45000</v>
      </c>
      <c r="R143" s="111"/>
      <c r="S143" s="111"/>
      <c r="T143" s="112">
        <f t="shared" si="2"/>
        <v>78.179291174426695</v>
      </c>
      <c r="U143" s="112"/>
    </row>
    <row r="144" spans="2:21" ht="15" customHeight="1">
      <c r="B144" s="64"/>
      <c r="C144" s="105" t="s">
        <v>25</v>
      </c>
      <c r="D144" s="105"/>
      <c r="E144" s="105"/>
      <c r="F144" s="105"/>
      <c r="G144" s="105"/>
      <c r="H144" s="105"/>
      <c r="I144" s="105"/>
      <c r="J144" s="105"/>
      <c r="K144" s="65" t="s">
        <v>535</v>
      </c>
      <c r="L144" s="106"/>
      <c r="M144" s="106"/>
      <c r="N144" s="107">
        <f>N145</f>
        <v>180833.4</v>
      </c>
      <c r="O144" s="107"/>
      <c r="P144" s="107"/>
      <c r="Q144" s="107">
        <f>Q145</f>
        <v>180833.4</v>
      </c>
      <c r="R144" s="107"/>
      <c r="S144" s="107"/>
      <c r="T144" s="108">
        <f t="shared" si="2"/>
        <v>100</v>
      </c>
      <c r="U144" s="108"/>
    </row>
    <row r="145" spans="2:21" ht="34.5" customHeight="1">
      <c r="B145" s="62"/>
      <c r="C145" s="109" t="s">
        <v>26</v>
      </c>
      <c r="D145" s="109"/>
      <c r="E145" s="109"/>
      <c r="F145" s="109"/>
      <c r="G145" s="109"/>
      <c r="H145" s="109"/>
      <c r="I145" s="109"/>
      <c r="J145" s="109"/>
      <c r="K145" s="66" t="s">
        <v>535</v>
      </c>
      <c r="L145" s="110" t="s">
        <v>27</v>
      </c>
      <c r="M145" s="110"/>
      <c r="N145" s="113">
        <v>180833.4</v>
      </c>
      <c r="O145" s="113"/>
      <c r="P145" s="113"/>
      <c r="Q145" s="111">
        <v>180833.4</v>
      </c>
      <c r="R145" s="111"/>
      <c r="S145" s="111"/>
      <c r="T145" s="112">
        <f t="shared" si="2"/>
        <v>100</v>
      </c>
      <c r="U145" s="112"/>
    </row>
    <row r="146" spans="2:21" ht="15" customHeight="1">
      <c r="B146" s="64"/>
      <c r="C146" s="105" t="s">
        <v>149</v>
      </c>
      <c r="D146" s="105"/>
      <c r="E146" s="105"/>
      <c r="F146" s="105"/>
      <c r="G146" s="105"/>
      <c r="H146" s="105"/>
      <c r="I146" s="105"/>
      <c r="J146" s="105"/>
      <c r="K146" s="65" t="s">
        <v>535</v>
      </c>
      <c r="L146" s="106"/>
      <c r="M146" s="106"/>
      <c r="N146" s="107">
        <f>N147+N148</f>
        <v>473223</v>
      </c>
      <c r="O146" s="107"/>
      <c r="P146" s="107"/>
      <c r="Q146" s="107">
        <f>Q147+Q148</f>
        <v>388662.87</v>
      </c>
      <c r="R146" s="107"/>
      <c r="S146" s="107"/>
      <c r="T146" s="108">
        <f t="shared" si="2"/>
        <v>82.13101856841277</v>
      </c>
      <c r="U146" s="108"/>
    </row>
    <row r="147" spans="2:21" ht="57" customHeight="1">
      <c r="B147" s="62"/>
      <c r="C147" s="109" t="s">
        <v>150</v>
      </c>
      <c r="D147" s="109"/>
      <c r="E147" s="109"/>
      <c r="F147" s="109"/>
      <c r="G147" s="109"/>
      <c r="H147" s="109"/>
      <c r="I147" s="109"/>
      <c r="J147" s="109"/>
      <c r="K147" s="66" t="s">
        <v>535</v>
      </c>
      <c r="L147" s="110" t="s">
        <v>151</v>
      </c>
      <c r="M147" s="110"/>
      <c r="N147" s="113">
        <v>425523</v>
      </c>
      <c r="O147" s="113"/>
      <c r="P147" s="113"/>
      <c r="Q147" s="111">
        <v>340962.87</v>
      </c>
      <c r="R147" s="111"/>
      <c r="S147" s="111"/>
      <c r="T147" s="112">
        <f t="shared" si="2"/>
        <v>80.127953130618096</v>
      </c>
      <c r="U147" s="112"/>
    </row>
    <row r="148" spans="2:21" ht="68.25" customHeight="1">
      <c r="B148" s="62"/>
      <c r="C148" s="109" t="s">
        <v>152</v>
      </c>
      <c r="D148" s="109"/>
      <c r="E148" s="109"/>
      <c r="F148" s="109"/>
      <c r="G148" s="109"/>
      <c r="H148" s="109"/>
      <c r="I148" s="109"/>
      <c r="J148" s="109"/>
      <c r="K148" s="66" t="s">
        <v>535</v>
      </c>
      <c r="L148" s="110" t="s">
        <v>153</v>
      </c>
      <c r="M148" s="110"/>
      <c r="N148" s="113">
        <v>47700</v>
      </c>
      <c r="O148" s="113"/>
      <c r="P148" s="113"/>
      <c r="Q148" s="111">
        <v>47700</v>
      </c>
      <c r="R148" s="111"/>
      <c r="S148" s="111"/>
      <c r="T148" s="112">
        <f t="shared" si="2"/>
        <v>100</v>
      </c>
      <c r="U148" s="112"/>
    </row>
    <row r="149" spans="2:21" ht="15" customHeight="1">
      <c r="B149" s="60"/>
      <c r="C149" s="97" t="s">
        <v>28</v>
      </c>
      <c r="D149" s="97"/>
      <c r="E149" s="97"/>
      <c r="F149" s="97"/>
      <c r="G149" s="97"/>
      <c r="H149" s="97"/>
      <c r="I149" s="97"/>
      <c r="J149" s="97"/>
      <c r="K149" s="61" t="s">
        <v>535</v>
      </c>
      <c r="L149" s="98"/>
      <c r="M149" s="98"/>
      <c r="N149" s="99">
        <f>N150+N151+N152</f>
        <v>3152704.04</v>
      </c>
      <c r="O149" s="99"/>
      <c r="P149" s="99"/>
      <c r="Q149" s="99">
        <f>Q150+Q151+Q152</f>
        <v>3109703.96</v>
      </c>
      <c r="R149" s="99"/>
      <c r="S149" s="99"/>
      <c r="T149" s="100">
        <f t="shared" si="2"/>
        <v>98.636088911155767</v>
      </c>
      <c r="U149" s="100"/>
    </row>
    <row r="150" spans="2:21" ht="15" customHeight="1">
      <c r="B150" s="62"/>
      <c r="C150" s="109" t="s">
        <v>457</v>
      </c>
      <c r="D150" s="109"/>
      <c r="E150" s="109"/>
      <c r="F150" s="109"/>
      <c r="G150" s="109"/>
      <c r="H150" s="109"/>
      <c r="I150" s="109"/>
      <c r="J150" s="109"/>
      <c r="K150" s="66" t="s">
        <v>535</v>
      </c>
      <c r="L150" s="110"/>
      <c r="M150" s="110"/>
      <c r="N150" s="113">
        <v>1006973.4399999999</v>
      </c>
      <c r="O150" s="113"/>
      <c r="P150" s="113"/>
      <c r="Q150" s="113">
        <v>1006973.4399999999</v>
      </c>
      <c r="R150" s="113"/>
      <c r="S150" s="113"/>
      <c r="T150" s="112">
        <f t="shared" si="2"/>
        <v>100</v>
      </c>
      <c r="U150" s="112"/>
    </row>
    <row r="151" spans="2:21" ht="15" customHeight="1">
      <c r="B151" s="62"/>
      <c r="C151" s="109" t="s">
        <v>452</v>
      </c>
      <c r="D151" s="109"/>
      <c r="E151" s="109"/>
      <c r="F151" s="109"/>
      <c r="G151" s="109"/>
      <c r="H151" s="109"/>
      <c r="I151" s="109"/>
      <c r="J151" s="109"/>
      <c r="K151" s="66" t="s">
        <v>535</v>
      </c>
      <c r="L151" s="110"/>
      <c r="M151" s="110"/>
      <c r="N151" s="113">
        <v>284500.52</v>
      </c>
      <c r="O151" s="113"/>
      <c r="P151" s="113"/>
      <c r="Q151" s="113">
        <v>284500.52</v>
      </c>
      <c r="R151" s="113"/>
      <c r="S151" s="113"/>
      <c r="T151" s="112">
        <f t="shared" si="2"/>
        <v>100</v>
      </c>
      <c r="U151" s="112"/>
    </row>
    <row r="152" spans="2:21" ht="15" customHeight="1" thickBot="1">
      <c r="B152" s="62"/>
      <c r="C152" s="109" t="s">
        <v>451</v>
      </c>
      <c r="D152" s="109"/>
      <c r="E152" s="109"/>
      <c r="F152" s="109"/>
      <c r="G152" s="109"/>
      <c r="H152" s="109"/>
      <c r="I152" s="109"/>
      <c r="J152" s="109"/>
      <c r="K152" s="66" t="s">
        <v>535</v>
      </c>
      <c r="L152" s="110"/>
      <c r="M152" s="110"/>
      <c r="N152" s="113">
        <v>1861230.08</v>
      </c>
      <c r="O152" s="113"/>
      <c r="P152" s="113"/>
      <c r="Q152" s="111">
        <v>1818230</v>
      </c>
      <c r="R152" s="111"/>
      <c r="S152" s="111"/>
      <c r="T152" s="112">
        <f t="shared" si="2"/>
        <v>97.689695623229994</v>
      </c>
      <c r="U152" s="112"/>
    </row>
    <row r="153" spans="2:21" ht="15" customHeight="1">
      <c r="B153" s="78" t="s">
        <v>154</v>
      </c>
      <c r="C153" s="78"/>
      <c r="D153" s="78"/>
      <c r="E153" s="78"/>
      <c r="F153" s="78"/>
      <c r="G153" s="78"/>
      <c r="H153" s="78"/>
      <c r="I153" s="78"/>
      <c r="J153" s="78"/>
      <c r="K153" s="67" t="s">
        <v>536</v>
      </c>
      <c r="L153" s="79"/>
      <c r="M153" s="79"/>
      <c r="N153" s="80">
        <f>N154+N158</f>
        <v>6216303.5800000001</v>
      </c>
      <c r="O153" s="80"/>
      <c r="P153" s="80"/>
      <c r="Q153" s="80">
        <f>Q154+Q158</f>
        <v>6053830</v>
      </c>
      <c r="R153" s="80"/>
      <c r="S153" s="80"/>
      <c r="T153" s="81">
        <f t="shared" si="2"/>
        <v>97.386331315562941</v>
      </c>
      <c r="U153" s="81"/>
    </row>
    <row r="154" spans="2:21" ht="23.25" customHeight="1">
      <c r="B154" s="60"/>
      <c r="C154" s="97" t="s">
        <v>17</v>
      </c>
      <c r="D154" s="97"/>
      <c r="E154" s="97"/>
      <c r="F154" s="97"/>
      <c r="G154" s="97"/>
      <c r="H154" s="97"/>
      <c r="I154" s="97"/>
      <c r="J154" s="97"/>
      <c r="K154" s="61" t="s">
        <v>536</v>
      </c>
      <c r="L154" s="98"/>
      <c r="M154" s="98"/>
      <c r="N154" s="99">
        <f>N155</f>
        <v>171160</v>
      </c>
      <c r="O154" s="99"/>
      <c r="P154" s="99"/>
      <c r="Q154" s="99">
        <f>Q155</f>
        <v>151080</v>
      </c>
      <c r="R154" s="99"/>
      <c r="S154" s="99"/>
      <c r="T154" s="100">
        <f t="shared" si="2"/>
        <v>88.268286982939941</v>
      </c>
      <c r="U154" s="100"/>
    </row>
    <row r="155" spans="2:21" ht="34.5" customHeight="1">
      <c r="B155" s="62"/>
      <c r="C155" s="101" t="s">
        <v>18</v>
      </c>
      <c r="D155" s="101"/>
      <c r="E155" s="101"/>
      <c r="F155" s="101"/>
      <c r="G155" s="101"/>
      <c r="H155" s="101"/>
      <c r="I155" s="101"/>
      <c r="J155" s="101"/>
      <c r="K155" s="63" t="s">
        <v>536</v>
      </c>
      <c r="L155" s="102"/>
      <c r="M155" s="102"/>
      <c r="N155" s="103">
        <f>N156</f>
        <v>171160</v>
      </c>
      <c r="O155" s="103"/>
      <c r="P155" s="103"/>
      <c r="Q155" s="103">
        <f>Q156</f>
        <v>151080</v>
      </c>
      <c r="R155" s="103"/>
      <c r="S155" s="103"/>
      <c r="T155" s="104">
        <f t="shared" si="2"/>
        <v>88.268286982939941</v>
      </c>
      <c r="U155" s="104"/>
    </row>
    <row r="156" spans="2:21" ht="15" customHeight="1">
      <c r="B156" s="64"/>
      <c r="C156" s="105" t="s">
        <v>19</v>
      </c>
      <c r="D156" s="105"/>
      <c r="E156" s="105"/>
      <c r="F156" s="105"/>
      <c r="G156" s="105"/>
      <c r="H156" s="105"/>
      <c r="I156" s="105"/>
      <c r="J156" s="105"/>
      <c r="K156" s="65" t="s">
        <v>536</v>
      </c>
      <c r="L156" s="106"/>
      <c r="M156" s="106"/>
      <c r="N156" s="107">
        <f>N157</f>
        <v>171160</v>
      </c>
      <c r="O156" s="107"/>
      <c r="P156" s="107"/>
      <c r="Q156" s="107">
        <f>Q157</f>
        <v>151080</v>
      </c>
      <c r="R156" s="107"/>
      <c r="S156" s="107"/>
      <c r="T156" s="108">
        <f t="shared" si="2"/>
        <v>88.268286982939941</v>
      </c>
      <c r="U156" s="108"/>
    </row>
    <row r="157" spans="2:21" ht="15" customHeight="1">
      <c r="B157" s="62"/>
      <c r="C157" s="109" t="s">
        <v>20</v>
      </c>
      <c r="D157" s="109"/>
      <c r="E157" s="109"/>
      <c r="F157" s="109"/>
      <c r="G157" s="109"/>
      <c r="H157" s="109"/>
      <c r="I157" s="109"/>
      <c r="J157" s="109"/>
      <c r="K157" s="66" t="s">
        <v>536</v>
      </c>
      <c r="L157" s="110" t="s">
        <v>21</v>
      </c>
      <c r="M157" s="110"/>
      <c r="N157" s="113">
        <v>171160</v>
      </c>
      <c r="O157" s="113"/>
      <c r="P157" s="113"/>
      <c r="Q157" s="111">
        <v>151080</v>
      </c>
      <c r="R157" s="111"/>
      <c r="S157" s="111"/>
      <c r="T157" s="112">
        <f t="shared" si="2"/>
        <v>88.268286982939941</v>
      </c>
      <c r="U157" s="112"/>
    </row>
    <row r="158" spans="2:21" ht="23.25" customHeight="1">
      <c r="B158" s="60"/>
      <c r="C158" s="97" t="s">
        <v>155</v>
      </c>
      <c r="D158" s="97"/>
      <c r="E158" s="97"/>
      <c r="F158" s="97"/>
      <c r="G158" s="97"/>
      <c r="H158" s="97"/>
      <c r="I158" s="97"/>
      <c r="J158" s="97"/>
      <c r="K158" s="61" t="s">
        <v>536</v>
      </c>
      <c r="L158" s="98"/>
      <c r="M158" s="98"/>
      <c r="N158" s="99">
        <f>N159+N160</f>
        <v>6045143.5800000001</v>
      </c>
      <c r="O158" s="99"/>
      <c r="P158" s="99"/>
      <c r="Q158" s="99">
        <f>Q159+Q160</f>
        <v>5902750</v>
      </c>
      <c r="R158" s="99"/>
      <c r="S158" s="99"/>
      <c r="T158" s="100">
        <f t="shared" si="2"/>
        <v>97.64449631153343</v>
      </c>
      <c r="U158" s="100"/>
    </row>
    <row r="159" spans="2:21" ht="15" customHeight="1">
      <c r="B159" s="62"/>
      <c r="C159" s="109" t="s">
        <v>455</v>
      </c>
      <c r="D159" s="109"/>
      <c r="E159" s="109"/>
      <c r="F159" s="109"/>
      <c r="G159" s="109"/>
      <c r="H159" s="109"/>
      <c r="I159" s="109"/>
      <c r="J159" s="109"/>
      <c r="K159" s="66" t="s">
        <v>537</v>
      </c>
      <c r="L159" s="110"/>
      <c r="M159" s="110"/>
      <c r="N159" s="113">
        <v>2063956.44</v>
      </c>
      <c r="O159" s="113"/>
      <c r="P159" s="113"/>
      <c r="Q159" s="111">
        <v>2063900</v>
      </c>
      <c r="R159" s="111"/>
      <c r="S159" s="111"/>
      <c r="T159" s="112">
        <f t="shared" si="2"/>
        <v>99.997265446164164</v>
      </c>
      <c r="U159" s="112"/>
    </row>
    <row r="160" spans="2:21" ht="21.75" customHeight="1" thickBot="1">
      <c r="B160" s="62"/>
      <c r="C160" s="109" t="s">
        <v>456</v>
      </c>
      <c r="D160" s="109"/>
      <c r="E160" s="109"/>
      <c r="F160" s="109"/>
      <c r="G160" s="109"/>
      <c r="H160" s="109"/>
      <c r="I160" s="109"/>
      <c r="J160" s="109"/>
      <c r="K160" s="66" t="s">
        <v>536</v>
      </c>
      <c r="L160" s="110"/>
      <c r="M160" s="110"/>
      <c r="N160" s="113">
        <v>3981187.14</v>
      </c>
      <c r="O160" s="113"/>
      <c r="P160" s="113"/>
      <c r="Q160" s="111">
        <v>3838850</v>
      </c>
      <c r="R160" s="111"/>
      <c r="S160" s="111"/>
      <c r="T160" s="112">
        <f t="shared" si="2"/>
        <v>96.424756360485972</v>
      </c>
      <c r="U160" s="112"/>
    </row>
    <row r="161" spans="2:21" ht="23.25" customHeight="1">
      <c r="B161" s="78" t="s">
        <v>156</v>
      </c>
      <c r="C161" s="78"/>
      <c r="D161" s="78"/>
      <c r="E161" s="78"/>
      <c r="F161" s="78"/>
      <c r="G161" s="78"/>
      <c r="H161" s="78"/>
      <c r="I161" s="78"/>
      <c r="J161" s="78"/>
      <c r="K161" s="67" t="s">
        <v>538</v>
      </c>
      <c r="L161" s="79"/>
      <c r="M161" s="79"/>
      <c r="N161" s="80">
        <f>N162+N166+N176</f>
        <v>5115291.71</v>
      </c>
      <c r="O161" s="80"/>
      <c r="P161" s="80"/>
      <c r="Q161" s="80">
        <f>Q162+Q166+Q176</f>
        <v>4904400</v>
      </c>
      <c r="R161" s="80"/>
      <c r="S161" s="80"/>
      <c r="T161" s="81">
        <f t="shared" si="2"/>
        <v>95.877230039731216</v>
      </c>
      <c r="U161" s="81"/>
    </row>
    <row r="162" spans="2:21" ht="23.25" customHeight="1">
      <c r="B162" s="60"/>
      <c r="C162" s="97" t="s">
        <v>6</v>
      </c>
      <c r="D162" s="97"/>
      <c r="E162" s="97"/>
      <c r="F162" s="97"/>
      <c r="G162" s="97"/>
      <c r="H162" s="97"/>
      <c r="I162" s="97"/>
      <c r="J162" s="97"/>
      <c r="K162" s="61" t="s">
        <v>538</v>
      </c>
      <c r="L162" s="98"/>
      <c r="M162" s="98"/>
      <c r="N162" s="99">
        <f>N163</f>
        <v>45500</v>
      </c>
      <c r="O162" s="99"/>
      <c r="P162" s="99"/>
      <c r="Q162" s="99">
        <f>Q163</f>
        <v>45500</v>
      </c>
      <c r="R162" s="99"/>
      <c r="S162" s="99"/>
      <c r="T162" s="100">
        <f t="shared" si="2"/>
        <v>100</v>
      </c>
      <c r="U162" s="100"/>
    </row>
    <row r="163" spans="2:21" ht="23.25" customHeight="1">
      <c r="B163" s="62"/>
      <c r="C163" s="101" t="s">
        <v>7</v>
      </c>
      <c r="D163" s="101"/>
      <c r="E163" s="101"/>
      <c r="F163" s="101"/>
      <c r="G163" s="101"/>
      <c r="H163" s="101"/>
      <c r="I163" s="101"/>
      <c r="J163" s="101"/>
      <c r="K163" s="63" t="s">
        <v>538</v>
      </c>
      <c r="L163" s="102"/>
      <c r="M163" s="102"/>
      <c r="N163" s="103">
        <f>N164</f>
        <v>45500</v>
      </c>
      <c r="O163" s="103"/>
      <c r="P163" s="103"/>
      <c r="Q163" s="103">
        <f>Q164</f>
        <v>45500</v>
      </c>
      <c r="R163" s="103"/>
      <c r="S163" s="103"/>
      <c r="T163" s="104">
        <f t="shared" si="2"/>
        <v>100</v>
      </c>
      <c r="U163" s="104"/>
    </row>
    <row r="164" spans="2:21" ht="23.25" customHeight="1">
      <c r="B164" s="64"/>
      <c r="C164" s="105" t="s">
        <v>8</v>
      </c>
      <c r="D164" s="105"/>
      <c r="E164" s="105"/>
      <c r="F164" s="105"/>
      <c r="G164" s="105"/>
      <c r="H164" s="105"/>
      <c r="I164" s="105"/>
      <c r="J164" s="105"/>
      <c r="K164" s="65" t="s">
        <v>538</v>
      </c>
      <c r="L164" s="106"/>
      <c r="M164" s="106"/>
      <c r="N164" s="107">
        <f>N165</f>
        <v>45500</v>
      </c>
      <c r="O164" s="107"/>
      <c r="P164" s="107"/>
      <c r="Q164" s="107">
        <f>Q165</f>
        <v>45500</v>
      </c>
      <c r="R164" s="107"/>
      <c r="S164" s="107"/>
      <c r="T164" s="108">
        <f t="shared" si="2"/>
        <v>100</v>
      </c>
      <c r="U164" s="108"/>
    </row>
    <row r="165" spans="2:21" ht="23.25" customHeight="1">
      <c r="B165" s="62"/>
      <c r="C165" s="109" t="s">
        <v>9</v>
      </c>
      <c r="D165" s="109"/>
      <c r="E165" s="109"/>
      <c r="F165" s="109"/>
      <c r="G165" s="109"/>
      <c r="H165" s="109"/>
      <c r="I165" s="109"/>
      <c r="J165" s="109"/>
      <c r="K165" s="66" t="s">
        <v>538</v>
      </c>
      <c r="L165" s="110" t="s">
        <v>10</v>
      </c>
      <c r="M165" s="110"/>
      <c r="N165" s="113">
        <v>45500</v>
      </c>
      <c r="O165" s="113"/>
      <c r="P165" s="113"/>
      <c r="Q165" s="113">
        <v>45500</v>
      </c>
      <c r="R165" s="113"/>
      <c r="S165" s="113"/>
      <c r="T165" s="112">
        <f t="shared" si="2"/>
        <v>100</v>
      </c>
      <c r="U165" s="112"/>
    </row>
    <row r="166" spans="2:21" ht="23.25" customHeight="1">
      <c r="B166" s="60"/>
      <c r="C166" s="97" t="s">
        <v>17</v>
      </c>
      <c r="D166" s="97"/>
      <c r="E166" s="97"/>
      <c r="F166" s="97"/>
      <c r="G166" s="97"/>
      <c r="H166" s="97"/>
      <c r="I166" s="97"/>
      <c r="J166" s="97"/>
      <c r="K166" s="61" t="s">
        <v>538</v>
      </c>
      <c r="L166" s="98"/>
      <c r="M166" s="98"/>
      <c r="N166" s="99">
        <f>N167</f>
        <v>562400</v>
      </c>
      <c r="O166" s="99"/>
      <c r="P166" s="99"/>
      <c r="Q166" s="99">
        <f>Q167</f>
        <v>517020</v>
      </c>
      <c r="R166" s="99"/>
      <c r="S166" s="99"/>
      <c r="T166" s="100">
        <f t="shared" si="2"/>
        <v>91.931009957325756</v>
      </c>
      <c r="U166" s="100"/>
    </row>
    <row r="167" spans="2:21" ht="34.5" customHeight="1">
      <c r="B167" s="62"/>
      <c r="C167" s="101" t="s">
        <v>18</v>
      </c>
      <c r="D167" s="101"/>
      <c r="E167" s="101"/>
      <c r="F167" s="101"/>
      <c r="G167" s="101"/>
      <c r="H167" s="101"/>
      <c r="I167" s="101"/>
      <c r="J167" s="101"/>
      <c r="K167" s="63" t="s">
        <v>538</v>
      </c>
      <c r="L167" s="102"/>
      <c r="M167" s="102"/>
      <c r="N167" s="103">
        <f>N168+N171+N173</f>
        <v>562400</v>
      </c>
      <c r="O167" s="103"/>
      <c r="P167" s="103"/>
      <c r="Q167" s="103">
        <f>Q168+Q171+Q173</f>
        <v>517020</v>
      </c>
      <c r="R167" s="103"/>
      <c r="S167" s="103"/>
      <c r="T167" s="104">
        <f t="shared" si="2"/>
        <v>91.931009957325756</v>
      </c>
      <c r="U167" s="104"/>
    </row>
    <row r="168" spans="2:21" ht="15" customHeight="1">
      <c r="B168" s="64"/>
      <c r="C168" s="105" t="s">
        <v>19</v>
      </c>
      <c r="D168" s="105"/>
      <c r="E168" s="105"/>
      <c r="F168" s="105"/>
      <c r="G168" s="105"/>
      <c r="H168" s="105"/>
      <c r="I168" s="105"/>
      <c r="J168" s="105"/>
      <c r="K168" s="65" t="s">
        <v>538</v>
      </c>
      <c r="L168" s="106"/>
      <c r="M168" s="106"/>
      <c r="N168" s="107">
        <f>N169+N170</f>
        <v>141100</v>
      </c>
      <c r="O168" s="107"/>
      <c r="P168" s="107"/>
      <c r="Q168" s="107">
        <f>Q169+Q170</f>
        <v>134720</v>
      </c>
      <c r="R168" s="107"/>
      <c r="S168" s="107"/>
      <c r="T168" s="108">
        <f t="shared" si="2"/>
        <v>95.478384124734234</v>
      </c>
      <c r="U168" s="108"/>
    </row>
    <row r="169" spans="2:21" ht="34.5" customHeight="1">
      <c r="B169" s="62"/>
      <c r="C169" s="109" t="s">
        <v>53</v>
      </c>
      <c r="D169" s="109"/>
      <c r="E169" s="109"/>
      <c r="F169" s="109"/>
      <c r="G169" s="109"/>
      <c r="H169" s="109"/>
      <c r="I169" s="109"/>
      <c r="J169" s="109"/>
      <c r="K169" s="66" t="s">
        <v>538</v>
      </c>
      <c r="L169" s="110" t="s">
        <v>54</v>
      </c>
      <c r="M169" s="110"/>
      <c r="N169" s="113">
        <v>2600</v>
      </c>
      <c r="O169" s="113"/>
      <c r="P169" s="113"/>
      <c r="Q169" s="111">
        <v>0</v>
      </c>
      <c r="R169" s="111"/>
      <c r="S169" s="111"/>
      <c r="T169" s="112">
        <f t="shared" si="2"/>
        <v>0</v>
      </c>
      <c r="U169" s="112"/>
    </row>
    <row r="170" spans="2:21" ht="15" customHeight="1">
      <c r="B170" s="62"/>
      <c r="C170" s="109" t="s">
        <v>20</v>
      </c>
      <c r="D170" s="109"/>
      <c r="E170" s="109"/>
      <c r="F170" s="109"/>
      <c r="G170" s="109"/>
      <c r="H170" s="109"/>
      <c r="I170" s="109"/>
      <c r="J170" s="109"/>
      <c r="K170" s="66" t="s">
        <v>538</v>
      </c>
      <c r="L170" s="110" t="s">
        <v>21</v>
      </c>
      <c r="M170" s="110"/>
      <c r="N170" s="113">
        <v>138500</v>
      </c>
      <c r="O170" s="113"/>
      <c r="P170" s="113"/>
      <c r="Q170" s="111">
        <v>134720</v>
      </c>
      <c r="R170" s="111"/>
      <c r="S170" s="111"/>
      <c r="T170" s="112">
        <f t="shared" si="2"/>
        <v>97.270758122743686</v>
      </c>
      <c r="U170" s="112"/>
    </row>
    <row r="171" spans="2:21" ht="15" customHeight="1">
      <c r="B171" s="64"/>
      <c r="C171" s="105" t="s">
        <v>22</v>
      </c>
      <c r="D171" s="105"/>
      <c r="E171" s="105"/>
      <c r="F171" s="105"/>
      <c r="G171" s="105"/>
      <c r="H171" s="105"/>
      <c r="I171" s="105"/>
      <c r="J171" s="105"/>
      <c r="K171" s="65" t="s">
        <v>538</v>
      </c>
      <c r="L171" s="106"/>
      <c r="M171" s="106"/>
      <c r="N171" s="107">
        <f>N172</f>
        <v>8600</v>
      </c>
      <c r="O171" s="107"/>
      <c r="P171" s="107"/>
      <c r="Q171" s="107">
        <f>Q172</f>
        <v>4000</v>
      </c>
      <c r="R171" s="107"/>
      <c r="S171" s="107"/>
      <c r="T171" s="108">
        <f t="shared" si="2"/>
        <v>46.511627906976742</v>
      </c>
      <c r="U171" s="108"/>
    </row>
    <row r="172" spans="2:21" ht="124.5" customHeight="1">
      <c r="B172" s="62"/>
      <c r="C172" s="109" t="s">
        <v>23</v>
      </c>
      <c r="D172" s="109"/>
      <c r="E172" s="109"/>
      <c r="F172" s="109"/>
      <c r="G172" s="109"/>
      <c r="H172" s="109"/>
      <c r="I172" s="109"/>
      <c r="J172" s="109"/>
      <c r="K172" s="66" t="s">
        <v>538</v>
      </c>
      <c r="L172" s="110" t="s">
        <v>24</v>
      </c>
      <c r="M172" s="110"/>
      <c r="N172" s="113">
        <v>8600</v>
      </c>
      <c r="O172" s="113"/>
      <c r="P172" s="113"/>
      <c r="Q172" s="111">
        <v>4000</v>
      </c>
      <c r="R172" s="111"/>
      <c r="S172" s="111"/>
      <c r="T172" s="112">
        <f t="shared" si="2"/>
        <v>46.511627906976742</v>
      </c>
      <c r="U172" s="112"/>
    </row>
    <row r="173" spans="2:21" ht="15" customHeight="1">
      <c r="B173" s="64"/>
      <c r="C173" s="105" t="s">
        <v>25</v>
      </c>
      <c r="D173" s="105"/>
      <c r="E173" s="105"/>
      <c r="F173" s="105"/>
      <c r="G173" s="105"/>
      <c r="H173" s="105"/>
      <c r="I173" s="105"/>
      <c r="J173" s="105"/>
      <c r="K173" s="65" t="s">
        <v>538</v>
      </c>
      <c r="L173" s="106"/>
      <c r="M173" s="106"/>
      <c r="N173" s="107">
        <f>N174+N175</f>
        <v>412700</v>
      </c>
      <c r="O173" s="107"/>
      <c r="P173" s="107"/>
      <c r="Q173" s="107">
        <f>Q174+Q175</f>
        <v>378300</v>
      </c>
      <c r="R173" s="107"/>
      <c r="S173" s="107"/>
      <c r="T173" s="108">
        <f t="shared" si="2"/>
        <v>91.664647443663682</v>
      </c>
      <c r="U173" s="108"/>
    </row>
    <row r="174" spans="2:21" ht="15" customHeight="1">
      <c r="B174" s="62"/>
      <c r="C174" s="109" t="s">
        <v>83</v>
      </c>
      <c r="D174" s="109"/>
      <c r="E174" s="109"/>
      <c r="F174" s="109"/>
      <c r="G174" s="109"/>
      <c r="H174" s="109"/>
      <c r="I174" s="109"/>
      <c r="J174" s="109"/>
      <c r="K174" s="66" t="s">
        <v>538</v>
      </c>
      <c r="L174" s="110" t="s">
        <v>84</v>
      </c>
      <c r="M174" s="110"/>
      <c r="N174" s="113">
        <v>72000</v>
      </c>
      <c r="O174" s="113"/>
      <c r="P174" s="113"/>
      <c r="Q174" s="111">
        <v>38400</v>
      </c>
      <c r="R174" s="111"/>
      <c r="S174" s="111"/>
      <c r="T174" s="112">
        <f t="shared" si="2"/>
        <v>53.333333333333336</v>
      </c>
      <c r="U174" s="112"/>
    </row>
    <row r="175" spans="2:21" ht="34.5" customHeight="1">
      <c r="B175" s="62"/>
      <c r="C175" s="109" t="s">
        <v>26</v>
      </c>
      <c r="D175" s="109"/>
      <c r="E175" s="109"/>
      <c r="F175" s="109"/>
      <c r="G175" s="109"/>
      <c r="H175" s="109"/>
      <c r="I175" s="109"/>
      <c r="J175" s="109"/>
      <c r="K175" s="66" t="s">
        <v>538</v>
      </c>
      <c r="L175" s="110" t="s">
        <v>27</v>
      </c>
      <c r="M175" s="110"/>
      <c r="N175" s="113">
        <v>340700</v>
      </c>
      <c r="O175" s="113"/>
      <c r="P175" s="113"/>
      <c r="Q175" s="111">
        <v>339900</v>
      </c>
      <c r="R175" s="111"/>
      <c r="S175" s="111"/>
      <c r="T175" s="112">
        <f t="shared" si="2"/>
        <v>99.765189316113876</v>
      </c>
      <c r="U175" s="112"/>
    </row>
    <row r="176" spans="2:21" ht="23.25" customHeight="1">
      <c r="B176" s="60"/>
      <c r="C176" s="97" t="s">
        <v>155</v>
      </c>
      <c r="D176" s="97"/>
      <c r="E176" s="97"/>
      <c r="F176" s="97"/>
      <c r="G176" s="97"/>
      <c r="H176" s="97"/>
      <c r="I176" s="97"/>
      <c r="J176" s="97"/>
      <c r="K176" s="61" t="s">
        <v>538</v>
      </c>
      <c r="L176" s="98"/>
      <c r="M176" s="98"/>
      <c r="N176" s="99">
        <v>4507391.71</v>
      </c>
      <c r="O176" s="99"/>
      <c r="P176" s="99"/>
      <c r="Q176" s="99">
        <f>Q177+Q178</f>
        <v>4341880</v>
      </c>
      <c r="R176" s="99"/>
      <c r="S176" s="99"/>
      <c r="T176" s="100">
        <f t="shared" si="2"/>
        <v>96.32799364579742</v>
      </c>
      <c r="U176" s="100"/>
    </row>
    <row r="177" spans="2:21" ht="15" customHeight="1">
      <c r="B177" s="62"/>
      <c r="C177" s="109" t="s">
        <v>453</v>
      </c>
      <c r="D177" s="109"/>
      <c r="E177" s="109"/>
      <c r="F177" s="109"/>
      <c r="G177" s="109"/>
      <c r="H177" s="109"/>
      <c r="I177" s="109"/>
      <c r="J177" s="109"/>
      <c r="K177" s="66" t="s">
        <v>538</v>
      </c>
      <c r="L177" s="110"/>
      <c r="M177" s="110"/>
      <c r="N177" s="113">
        <v>1869883</v>
      </c>
      <c r="O177" s="113"/>
      <c r="P177" s="113"/>
      <c r="Q177" s="111">
        <v>1869880</v>
      </c>
      <c r="R177" s="111"/>
      <c r="S177" s="111"/>
      <c r="T177" s="112">
        <f t="shared" si="2"/>
        <v>99.99983956215442</v>
      </c>
      <c r="U177" s="112"/>
    </row>
    <row r="178" spans="2:21" ht="15" customHeight="1" thickBot="1">
      <c r="B178" s="62"/>
      <c r="C178" s="109" t="s">
        <v>454</v>
      </c>
      <c r="D178" s="109"/>
      <c r="E178" s="109"/>
      <c r="F178" s="109"/>
      <c r="G178" s="109"/>
      <c r="H178" s="109"/>
      <c r="I178" s="109"/>
      <c r="J178" s="109"/>
      <c r="K178" s="66" t="s">
        <v>538</v>
      </c>
      <c r="L178" s="110"/>
      <c r="M178" s="110"/>
      <c r="N178" s="113">
        <v>2637508.71</v>
      </c>
      <c r="O178" s="113"/>
      <c r="P178" s="113"/>
      <c r="Q178" s="111">
        <v>2472000</v>
      </c>
      <c r="R178" s="111"/>
      <c r="S178" s="111"/>
      <c r="T178" s="112">
        <f t="shared" si="2"/>
        <v>93.724808969446016</v>
      </c>
      <c r="U178" s="112"/>
    </row>
    <row r="179" spans="2:21" ht="15" customHeight="1">
      <c r="B179" s="78" t="s">
        <v>157</v>
      </c>
      <c r="C179" s="78"/>
      <c r="D179" s="78"/>
      <c r="E179" s="78"/>
      <c r="F179" s="78"/>
      <c r="G179" s="78"/>
      <c r="H179" s="78"/>
      <c r="I179" s="78"/>
      <c r="J179" s="78"/>
      <c r="K179" s="67" t="s">
        <v>537</v>
      </c>
      <c r="L179" s="79"/>
      <c r="M179" s="79"/>
      <c r="N179" s="80">
        <f>N180+N184+N188+N194+N207+N221+N249+N256+N273+N280+N304+N321+N332+N348+N352+N380+N390+N401</f>
        <v>1193905638.7600002</v>
      </c>
      <c r="O179" s="80"/>
      <c r="P179" s="80"/>
      <c r="Q179" s="80">
        <f>Q180+Q184+Q188+Q194+Q207+Q221+Q249+Q256+Q273+Q280+Q304+Q321+Q332+Q348+Q352+Q380+Q390+Q401</f>
        <v>1117714523.9400003</v>
      </c>
      <c r="R179" s="80"/>
      <c r="S179" s="80"/>
      <c r="T179" s="81">
        <f t="shared" si="2"/>
        <v>93.618330264430895</v>
      </c>
      <c r="U179" s="81"/>
    </row>
    <row r="180" spans="2:21" ht="15" customHeight="1">
      <c r="B180" s="60"/>
      <c r="C180" s="97" t="s">
        <v>158</v>
      </c>
      <c r="D180" s="97"/>
      <c r="E180" s="97"/>
      <c r="F180" s="97"/>
      <c r="G180" s="97"/>
      <c r="H180" s="97"/>
      <c r="I180" s="97"/>
      <c r="J180" s="97"/>
      <c r="K180" s="61" t="s">
        <v>537</v>
      </c>
      <c r="L180" s="98"/>
      <c r="M180" s="98"/>
      <c r="N180" s="99">
        <f>N181</f>
        <v>2880000</v>
      </c>
      <c r="O180" s="99"/>
      <c r="P180" s="99"/>
      <c r="Q180" s="99">
        <f>Q181</f>
        <v>2880000</v>
      </c>
      <c r="R180" s="99"/>
      <c r="S180" s="99"/>
      <c r="T180" s="100">
        <f t="shared" si="2"/>
        <v>100</v>
      </c>
      <c r="U180" s="100"/>
    </row>
    <row r="181" spans="2:21" ht="23.25" customHeight="1">
      <c r="B181" s="62"/>
      <c r="C181" s="101" t="s">
        <v>159</v>
      </c>
      <c r="D181" s="101"/>
      <c r="E181" s="101"/>
      <c r="F181" s="101"/>
      <c r="G181" s="101"/>
      <c r="H181" s="101"/>
      <c r="I181" s="101"/>
      <c r="J181" s="101"/>
      <c r="K181" s="63" t="s">
        <v>537</v>
      </c>
      <c r="L181" s="102"/>
      <c r="M181" s="102"/>
      <c r="N181" s="103">
        <f>N182</f>
        <v>2880000</v>
      </c>
      <c r="O181" s="103"/>
      <c r="P181" s="103"/>
      <c r="Q181" s="103">
        <f>Q182</f>
        <v>2880000</v>
      </c>
      <c r="R181" s="103"/>
      <c r="S181" s="103"/>
      <c r="T181" s="104">
        <f t="shared" si="2"/>
        <v>100</v>
      </c>
      <c r="U181" s="104"/>
    </row>
    <row r="182" spans="2:21" ht="23.25" customHeight="1">
      <c r="B182" s="64"/>
      <c r="C182" s="105" t="s">
        <v>160</v>
      </c>
      <c r="D182" s="105"/>
      <c r="E182" s="105"/>
      <c r="F182" s="105"/>
      <c r="G182" s="105"/>
      <c r="H182" s="105"/>
      <c r="I182" s="105"/>
      <c r="J182" s="105"/>
      <c r="K182" s="65" t="s">
        <v>537</v>
      </c>
      <c r="L182" s="106"/>
      <c r="M182" s="106"/>
      <c r="N182" s="107">
        <f>N183</f>
        <v>2880000</v>
      </c>
      <c r="O182" s="107"/>
      <c r="P182" s="107"/>
      <c r="Q182" s="107">
        <f>Q183</f>
        <v>2880000</v>
      </c>
      <c r="R182" s="107"/>
      <c r="S182" s="107"/>
      <c r="T182" s="108">
        <f t="shared" si="2"/>
        <v>100</v>
      </c>
      <c r="U182" s="108"/>
    </row>
    <row r="183" spans="2:21" ht="34.5" customHeight="1">
      <c r="B183" s="62"/>
      <c r="C183" s="109" t="s">
        <v>161</v>
      </c>
      <c r="D183" s="109"/>
      <c r="E183" s="109"/>
      <c r="F183" s="109"/>
      <c r="G183" s="109"/>
      <c r="H183" s="109"/>
      <c r="I183" s="109"/>
      <c r="J183" s="109"/>
      <c r="K183" s="66" t="s">
        <v>537</v>
      </c>
      <c r="L183" s="110" t="s">
        <v>162</v>
      </c>
      <c r="M183" s="110"/>
      <c r="N183" s="113">
        <v>2880000</v>
      </c>
      <c r="O183" s="113"/>
      <c r="P183" s="113"/>
      <c r="Q183" s="111">
        <v>2880000</v>
      </c>
      <c r="R183" s="111"/>
      <c r="S183" s="111"/>
      <c r="T183" s="112">
        <f t="shared" si="2"/>
        <v>100</v>
      </c>
      <c r="U183" s="112"/>
    </row>
    <row r="184" spans="2:21" ht="15" customHeight="1">
      <c r="B184" s="60"/>
      <c r="C184" s="97" t="s">
        <v>56</v>
      </c>
      <c r="D184" s="97"/>
      <c r="E184" s="97"/>
      <c r="F184" s="97"/>
      <c r="G184" s="97"/>
      <c r="H184" s="97"/>
      <c r="I184" s="97"/>
      <c r="J184" s="97"/>
      <c r="K184" s="61" t="s">
        <v>537</v>
      </c>
      <c r="L184" s="98"/>
      <c r="M184" s="98"/>
      <c r="N184" s="99">
        <f>N185</f>
        <v>3171938.12</v>
      </c>
      <c r="O184" s="99"/>
      <c r="P184" s="99"/>
      <c r="Q184" s="99">
        <f>Q185</f>
        <v>3171938.12</v>
      </c>
      <c r="R184" s="99"/>
      <c r="S184" s="99"/>
      <c r="T184" s="100">
        <f t="shared" si="2"/>
        <v>100</v>
      </c>
      <c r="U184" s="100"/>
    </row>
    <row r="185" spans="2:21" ht="15" customHeight="1">
      <c r="B185" s="62"/>
      <c r="C185" s="101" t="s">
        <v>163</v>
      </c>
      <c r="D185" s="101"/>
      <c r="E185" s="101"/>
      <c r="F185" s="101"/>
      <c r="G185" s="101"/>
      <c r="H185" s="101"/>
      <c r="I185" s="101"/>
      <c r="J185" s="101"/>
      <c r="K185" s="63" t="s">
        <v>537</v>
      </c>
      <c r="L185" s="102"/>
      <c r="M185" s="102"/>
      <c r="N185" s="103">
        <f>N186</f>
        <v>3171938.12</v>
      </c>
      <c r="O185" s="103"/>
      <c r="P185" s="103"/>
      <c r="Q185" s="103">
        <f>Q186</f>
        <v>3171938.12</v>
      </c>
      <c r="R185" s="103"/>
      <c r="S185" s="103"/>
      <c r="T185" s="104">
        <f t="shared" si="2"/>
        <v>100</v>
      </c>
      <c r="U185" s="104"/>
    </row>
    <row r="186" spans="2:21" ht="23.25" customHeight="1">
      <c r="B186" s="64"/>
      <c r="C186" s="105" t="s">
        <v>164</v>
      </c>
      <c r="D186" s="105"/>
      <c r="E186" s="105"/>
      <c r="F186" s="105"/>
      <c r="G186" s="105"/>
      <c r="H186" s="105"/>
      <c r="I186" s="105"/>
      <c r="J186" s="105"/>
      <c r="K186" s="65" t="s">
        <v>537</v>
      </c>
      <c r="L186" s="106"/>
      <c r="M186" s="106"/>
      <c r="N186" s="107">
        <f>N187</f>
        <v>3171938.12</v>
      </c>
      <c r="O186" s="107"/>
      <c r="P186" s="107"/>
      <c r="Q186" s="107">
        <f>Q187</f>
        <v>3171938.12</v>
      </c>
      <c r="R186" s="107"/>
      <c r="S186" s="107"/>
      <c r="T186" s="108">
        <f t="shared" si="2"/>
        <v>100</v>
      </c>
      <c r="U186" s="108"/>
    </row>
    <row r="187" spans="2:21" ht="23.25" customHeight="1">
      <c r="B187" s="62"/>
      <c r="C187" s="109" t="s">
        <v>165</v>
      </c>
      <c r="D187" s="109"/>
      <c r="E187" s="109"/>
      <c r="F187" s="109"/>
      <c r="G187" s="109"/>
      <c r="H187" s="109"/>
      <c r="I187" s="109"/>
      <c r="J187" s="109"/>
      <c r="K187" s="66" t="s">
        <v>537</v>
      </c>
      <c r="L187" s="110" t="s">
        <v>166</v>
      </c>
      <c r="M187" s="110"/>
      <c r="N187" s="113">
        <v>3171938.12</v>
      </c>
      <c r="O187" s="113"/>
      <c r="P187" s="113"/>
      <c r="Q187" s="111">
        <v>3171938.12</v>
      </c>
      <c r="R187" s="111"/>
      <c r="S187" s="111"/>
      <c r="T187" s="112">
        <f t="shared" si="2"/>
        <v>100</v>
      </c>
      <c r="U187" s="112"/>
    </row>
    <row r="188" spans="2:21" ht="15" customHeight="1">
      <c r="B188" s="60"/>
      <c r="C188" s="97" t="s">
        <v>137</v>
      </c>
      <c r="D188" s="97"/>
      <c r="E188" s="97"/>
      <c r="F188" s="97"/>
      <c r="G188" s="97"/>
      <c r="H188" s="97"/>
      <c r="I188" s="97"/>
      <c r="J188" s="97"/>
      <c r="K188" s="61" t="s">
        <v>537</v>
      </c>
      <c r="L188" s="98"/>
      <c r="M188" s="98"/>
      <c r="N188" s="99">
        <f>N189</f>
        <v>16038340</v>
      </c>
      <c r="O188" s="99"/>
      <c r="P188" s="99"/>
      <c r="Q188" s="99">
        <f>Q189</f>
        <v>15251890</v>
      </c>
      <c r="R188" s="99"/>
      <c r="S188" s="99"/>
      <c r="T188" s="100">
        <f t="shared" si="2"/>
        <v>95.096437661254214</v>
      </c>
      <c r="U188" s="100"/>
    </row>
    <row r="189" spans="2:21" ht="15" customHeight="1">
      <c r="B189" s="62"/>
      <c r="C189" s="101" t="s">
        <v>167</v>
      </c>
      <c r="D189" s="101"/>
      <c r="E189" s="101"/>
      <c r="F189" s="101"/>
      <c r="G189" s="101"/>
      <c r="H189" s="101"/>
      <c r="I189" s="101"/>
      <c r="J189" s="101"/>
      <c r="K189" s="63" t="s">
        <v>537</v>
      </c>
      <c r="L189" s="102"/>
      <c r="M189" s="102"/>
      <c r="N189" s="103">
        <f>N190+N192</f>
        <v>16038340</v>
      </c>
      <c r="O189" s="103"/>
      <c r="P189" s="103"/>
      <c r="Q189" s="103">
        <f>Q190+Q192</f>
        <v>15251890</v>
      </c>
      <c r="R189" s="103"/>
      <c r="S189" s="103"/>
      <c r="T189" s="104">
        <f t="shared" si="2"/>
        <v>95.096437661254214</v>
      </c>
      <c r="U189" s="104"/>
    </row>
    <row r="190" spans="2:21" ht="23.25" customHeight="1">
      <c r="B190" s="64"/>
      <c r="C190" s="105" t="s">
        <v>168</v>
      </c>
      <c r="D190" s="105"/>
      <c r="E190" s="105"/>
      <c r="F190" s="105"/>
      <c r="G190" s="105"/>
      <c r="H190" s="105"/>
      <c r="I190" s="105"/>
      <c r="J190" s="105"/>
      <c r="K190" s="65" t="s">
        <v>537</v>
      </c>
      <c r="L190" s="106"/>
      <c r="M190" s="106"/>
      <c r="N190" s="107">
        <f>N191</f>
        <v>15588000</v>
      </c>
      <c r="O190" s="107"/>
      <c r="P190" s="107"/>
      <c r="Q190" s="107">
        <f>Q191</f>
        <v>14853920</v>
      </c>
      <c r="R190" s="107"/>
      <c r="S190" s="107"/>
      <c r="T190" s="108">
        <f t="shared" si="2"/>
        <v>95.290736463946629</v>
      </c>
      <c r="U190" s="108"/>
    </row>
    <row r="191" spans="2:21" ht="34.5" customHeight="1">
      <c r="B191" s="62"/>
      <c r="C191" s="109" t="s">
        <v>169</v>
      </c>
      <c r="D191" s="109"/>
      <c r="E191" s="109"/>
      <c r="F191" s="109"/>
      <c r="G191" s="109"/>
      <c r="H191" s="109"/>
      <c r="I191" s="109"/>
      <c r="J191" s="109"/>
      <c r="K191" s="66" t="s">
        <v>537</v>
      </c>
      <c r="L191" s="110" t="s">
        <v>170</v>
      </c>
      <c r="M191" s="110"/>
      <c r="N191" s="113">
        <v>15588000</v>
      </c>
      <c r="O191" s="113"/>
      <c r="P191" s="113"/>
      <c r="Q191" s="111">
        <v>14853920</v>
      </c>
      <c r="R191" s="111"/>
      <c r="S191" s="111"/>
      <c r="T191" s="112">
        <f t="shared" si="2"/>
        <v>95.290736463946629</v>
      </c>
      <c r="U191" s="112"/>
    </row>
    <row r="192" spans="2:21" ht="23.25" customHeight="1">
      <c r="B192" s="64"/>
      <c r="C192" s="105" t="s">
        <v>171</v>
      </c>
      <c r="D192" s="105"/>
      <c r="E192" s="105"/>
      <c r="F192" s="105"/>
      <c r="G192" s="105"/>
      <c r="H192" s="105"/>
      <c r="I192" s="105"/>
      <c r="J192" s="105"/>
      <c r="K192" s="65" t="s">
        <v>537</v>
      </c>
      <c r="L192" s="106"/>
      <c r="M192" s="106"/>
      <c r="N192" s="107">
        <f>N193</f>
        <v>450340</v>
      </c>
      <c r="O192" s="107"/>
      <c r="P192" s="107"/>
      <c r="Q192" s="107">
        <f>Q193</f>
        <v>397970</v>
      </c>
      <c r="R192" s="107"/>
      <c r="S192" s="107"/>
      <c r="T192" s="108">
        <f t="shared" si="2"/>
        <v>88.371008571301672</v>
      </c>
      <c r="U192" s="108"/>
    </row>
    <row r="193" spans="2:21" ht="15" customHeight="1">
      <c r="B193" s="62"/>
      <c r="C193" s="109" t="s">
        <v>172</v>
      </c>
      <c r="D193" s="109"/>
      <c r="E193" s="109"/>
      <c r="F193" s="109"/>
      <c r="G193" s="109"/>
      <c r="H193" s="109"/>
      <c r="I193" s="109"/>
      <c r="J193" s="109"/>
      <c r="K193" s="66" t="s">
        <v>539</v>
      </c>
      <c r="L193" s="110" t="s">
        <v>173</v>
      </c>
      <c r="M193" s="110"/>
      <c r="N193" s="113">
        <v>450340</v>
      </c>
      <c r="O193" s="113"/>
      <c r="P193" s="113"/>
      <c r="Q193" s="117">
        <v>397970</v>
      </c>
      <c r="R193" s="117"/>
      <c r="S193" s="117"/>
      <c r="T193" s="112">
        <f t="shared" si="2"/>
        <v>88.371008571301672</v>
      </c>
      <c r="U193" s="112"/>
    </row>
    <row r="194" spans="2:21" ht="15" customHeight="1">
      <c r="B194" s="60"/>
      <c r="C194" s="97" t="s">
        <v>174</v>
      </c>
      <c r="D194" s="97"/>
      <c r="E194" s="97"/>
      <c r="F194" s="97"/>
      <c r="G194" s="97"/>
      <c r="H194" s="97"/>
      <c r="I194" s="97"/>
      <c r="J194" s="97"/>
      <c r="K194" s="61" t="s">
        <v>537</v>
      </c>
      <c r="L194" s="98"/>
      <c r="M194" s="98"/>
      <c r="N194" s="99">
        <f>N195+N198+N202</f>
        <v>10864188.200000001</v>
      </c>
      <c r="O194" s="99"/>
      <c r="P194" s="99"/>
      <c r="Q194" s="99">
        <f>Q195+Q198+Q202</f>
        <v>9650760.7200000007</v>
      </c>
      <c r="R194" s="99"/>
      <c r="S194" s="99"/>
      <c r="T194" s="100">
        <f t="shared" si="2"/>
        <v>88.830942011847696</v>
      </c>
      <c r="U194" s="100"/>
    </row>
    <row r="195" spans="2:21" ht="23.25" customHeight="1">
      <c r="B195" s="62"/>
      <c r="C195" s="101" t="s">
        <v>175</v>
      </c>
      <c r="D195" s="101"/>
      <c r="E195" s="101"/>
      <c r="F195" s="101"/>
      <c r="G195" s="101"/>
      <c r="H195" s="101"/>
      <c r="I195" s="101"/>
      <c r="J195" s="101"/>
      <c r="K195" s="63" t="s">
        <v>537</v>
      </c>
      <c r="L195" s="102"/>
      <c r="M195" s="102"/>
      <c r="N195" s="103">
        <f>N196</f>
        <v>79680</v>
      </c>
      <c r="O195" s="103"/>
      <c r="P195" s="103"/>
      <c r="Q195" s="103">
        <f>Q196</f>
        <v>0</v>
      </c>
      <c r="R195" s="103"/>
      <c r="S195" s="103"/>
      <c r="T195" s="104">
        <f t="shared" si="2"/>
        <v>0</v>
      </c>
      <c r="U195" s="104"/>
    </row>
    <row r="196" spans="2:21" ht="34.5" customHeight="1">
      <c r="B196" s="64"/>
      <c r="C196" s="105" t="s">
        <v>176</v>
      </c>
      <c r="D196" s="105"/>
      <c r="E196" s="105"/>
      <c r="F196" s="105"/>
      <c r="G196" s="105"/>
      <c r="H196" s="105"/>
      <c r="I196" s="105"/>
      <c r="J196" s="105"/>
      <c r="K196" s="65" t="s">
        <v>537</v>
      </c>
      <c r="L196" s="106"/>
      <c r="M196" s="106"/>
      <c r="N196" s="107">
        <f>N197</f>
        <v>79680</v>
      </c>
      <c r="O196" s="107"/>
      <c r="P196" s="107"/>
      <c r="Q196" s="107">
        <f>Q197</f>
        <v>0</v>
      </c>
      <c r="R196" s="107"/>
      <c r="S196" s="107"/>
      <c r="T196" s="108">
        <f t="shared" si="2"/>
        <v>0</v>
      </c>
      <c r="U196" s="108"/>
    </row>
    <row r="197" spans="2:21" ht="15" customHeight="1">
      <c r="B197" s="62"/>
      <c r="C197" s="109" t="s">
        <v>177</v>
      </c>
      <c r="D197" s="109"/>
      <c r="E197" s="109"/>
      <c r="F197" s="109"/>
      <c r="G197" s="109"/>
      <c r="H197" s="109"/>
      <c r="I197" s="109"/>
      <c r="J197" s="109"/>
      <c r="K197" s="66" t="s">
        <v>537</v>
      </c>
      <c r="L197" s="110" t="s">
        <v>178</v>
      </c>
      <c r="M197" s="110"/>
      <c r="N197" s="113">
        <v>79680</v>
      </c>
      <c r="O197" s="113"/>
      <c r="P197" s="113"/>
      <c r="Q197" s="111">
        <v>0</v>
      </c>
      <c r="R197" s="111"/>
      <c r="S197" s="111"/>
      <c r="T197" s="112">
        <f t="shared" si="2"/>
        <v>0</v>
      </c>
      <c r="U197" s="112"/>
    </row>
    <row r="198" spans="2:21" ht="23.25" customHeight="1">
      <c r="B198" s="62"/>
      <c r="C198" s="101" t="s">
        <v>179</v>
      </c>
      <c r="D198" s="101"/>
      <c r="E198" s="101"/>
      <c r="F198" s="101"/>
      <c r="G198" s="101"/>
      <c r="H198" s="101"/>
      <c r="I198" s="101"/>
      <c r="J198" s="101"/>
      <c r="K198" s="63" t="s">
        <v>537</v>
      </c>
      <c r="L198" s="102"/>
      <c r="M198" s="102"/>
      <c r="N198" s="103">
        <f>N199</f>
        <v>9295617.4800000004</v>
      </c>
      <c r="O198" s="103"/>
      <c r="P198" s="103"/>
      <c r="Q198" s="103">
        <f>Q199</f>
        <v>8161870</v>
      </c>
      <c r="R198" s="103"/>
      <c r="S198" s="103"/>
      <c r="T198" s="104">
        <f t="shared" si="2"/>
        <v>87.803419380806957</v>
      </c>
      <c r="U198" s="104"/>
    </row>
    <row r="199" spans="2:21" ht="34.5" customHeight="1">
      <c r="B199" s="64"/>
      <c r="C199" s="105" t="s">
        <v>180</v>
      </c>
      <c r="D199" s="105"/>
      <c r="E199" s="105"/>
      <c r="F199" s="105"/>
      <c r="G199" s="105"/>
      <c r="H199" s="105"/>
      <c r="I199" s="105"/>
      <c r="J199" s="105"/>
      <c r="K199" s="65" t="s">
        <v>537</v>
      </c>
      <c r="L199" s="106"/>
      <c r="M199" s="106"/>
      <c r="N199" s="107">
        <f>N200+N201</f>
        <v>9295617.4800000004</v>
      </c>
      <c r="O199" s="107"/>
      <c r="P199" s="107"/>
      <c r="Q199" s="107">
        <f>Q200+Q201</f>
        <v>8161870</v>
      </c>
      <c r="R199" s="107"/>
      <c r="S199" s="107"/>
      <c r="T199" s="108">
        <f t="shared" ref="T199:T262" si="3">Q199/N199*100</f>
        <v>87.803419380806957</v>
      </c>
      <c r="U199" s="108"/>
    </row>
    <row r="200" spans="2:21" ht="34.5" customHeight="1">
      <c r="B200" s="62"/>
      <c r="C200" s="109" t="s">
        <v>181</v>
      </c>
      <c r="D200" s="109"/>
      <c r="E200" s="109"/>
      <c r="F200" s="109"/>
      <c r="G200" s="109"/>
      <c r="H200" s="109"/>
      <c r="I200" s="109"/>
      <c r="J200" s="109"/>
      <c r="K200" s="66" t="s">
        <v>537</v>
      </c>
      <c r="L200" s="110" t="s">
        <v>182</v>
      </c>
      <c r="M200" s="110"/>
      <c r="N200" s="113">
        <v>1500000</v>
      </c>
      <c r="O200" s="113"/>
      <c r="P200" s="113"/>
      <c r="Q200" s="111">
        <v>1000000</v>
      </c>
      <c r="R200" s="118"/>
      <c r="S200" s="119"/>
      <c r="T200" s="112">
        <f t="shared" si="3"/>
        <v>66.666666666666657</v>
      </c>
      <c r="U200" s="112"/>
    </row>
    <row r="201" spans="2:21" ht="23.25" customHeight="1">
      <c r="B201" s="62"/>
      <c r="C201" s="109" t="s">
        <v>183</v>
      </c>
      <c r="D201" s="109"/>
      <c r="E201" s="109"/>
      <c r="F201" s="109"/>
      <c r="G201" s="109"/>
      <c r="H201" s="109"/>
      <c r="I201" s="109"/>
      <c r="J201" s="109"/>
      <c r="K201" s="66" t="s">
        <v>537</v>
      </c>
      <c r="L201" s="110" t="s">
        <v>184</v>
      </c>
      <c r="M201" s="110"/>
      <c r="N201" s="113">
        <v>7795617.4800000004</v>
      </c>
      <c r="O201" s="113"/>
      <c r="P201" s="113"/>
      <c r="Q201" s="111">
        <v>7161870</v>
      </c>
      <c r="R201" s="118"/>
      <c r="S201" s="119"/>
      <c r="T201" s="112">
        <f t="shared" si="3"/>
        <v>91.870464634444843</v>
      </c>
      <c r="U201" s="112"/>
    </row>
    <row r="202" spans="2:21" ht="15" customHeight="1">
      <c r="B202" s="62"/>
      <c r="C202" s="101" t="s">
        <v>185</v>
      </c>
      <c r="D202" s="101"/>
      <c r="E202" s="101"/>
      <c r="F202" s="101"/>
      <c r="G202" s="101"/>
      <c r="H202" s="101"/>
      <c r="I202" s="101"/>
      <c r="J202" s="101"/>
      <c r="K202" s="63" t="s">
        <v>537</v>
      </c>
      <c r="L202" s="102"/>
      <c r="M202" s="102"/>
      <c r="N202" s="103">
        <f>N203+N205</f>
        <v>1488890.72</v>
      </c>
      <c r="O202" s="103"/>
      <c r="P202" s="103"/>
      <c r="Q202" s="103">
        <f>Q203+Q205</f>
        <v>1488890.72</v>
      </c>
      <c r="R202" s="103"/>
      <c r="S202" s="103"/>
      <c r="T202" s="104">
        <f t="shared" si="3"/>
        <v>100</v>
      </c>
      <c r="U202" s="104"/>
    </row>
    <row r="203" spans="2:21" ht="15" customHeight="1">
      <c r="B203" s="64"/>
      <c r="C203" s="105" t="s">
        <v>186</v>
      </c>
      <c r="D203" s="105"/>
      <c r="E203" s="105"/>
      <c r="F203" s="105"/>
      <c r="G203" s="105"/>
      <c r="H203" s="105"/>
      <c r="I203" s="105"/>
      <c r="J203" s="105"/>
      <c r="K203" s="65" t="s">
        <v>537</v>
      </c>
      <c r="L203" s="106"/>
      <c r="M203" s="106"/>
      <c r="N203" s="107">
        <f>N204</f>
        <v>720840</v>
      </c>
      <c r="O203" s="107"/>
      <c r="P203" s="107"/>
      <c r="Q203" s="107">
        <f>Q204</f>
        <v>720840</v>
      </c>
      <c r="R203" s="107"/>
      <c r="S203" s="107"/>
      <c r="T203" s="108">
        <f t="shared" si="3"/>
        <v>100</v>
      </c>
      <c r="U203" s="108"/>
    </row>
    <row r="204" spans="2:21" ht="23.25" customHeight="1">
      <c r="B204" s="62"/>
      <c r="C204" s="109" t="s">
        <v>187</v>
      </c>
      <c r="D204" s="109"/>
      <c r="E204" s="109"/>
      <c r="F204" s="109"/>
      <c r="G204" s="109"/>
      <c r="H204" s="109"/>
      <c r="I204" s="109"/>
      <c r="J204" s="109"/>
      <c r="K204" s="66" t="s">
        <v>537</v>
      </c>
      <c r="L204" s="110" t="s">
        <v>188</v>
      </c>
      <c r="M204" s="110"/>
      <c r="N204" s="113">
        <v>720840</v>
      </c>
      <c r="O204" s="113"/>
      <c r="P204" s="113"/>
      <c r="Q204" s="113">
        <v>720840</v>
      </c>
      <c r="R204" s="113"/>
      <c r="S204" s="113"/>
      <c r="T204" s="112">
        <f t="shared" si="3"/>
        <v>100</v>
      </c>
      <c r="U204" s="112"/>
    </row>
    <row r="205" spans="2:21" ht="23.25" customHeight="1">
      <c r="B205" s="64"/>
      <c r="C205" s="105" t="s">
        <v>189</v>
      </c>
      <c r="D205" s="105"/>
      <c r="E205" s="105"/>
      <c r="F205" s="105"/>
      <c r="G205" s="105"/>
      <c r="H205" s="105"/>
      <c r="I205" s="105"/>
      <c r="J205" s="105"/>
      <c r="K205" s="65" t="s">
        <v>537</v>
      </c>
      <c r="L205" s="106"/>
      <c r="M205" s="106"/>
      <c r="N205" s="107">
        <f>N206</f>
        <v>768050.72</v>
      </c>
      <c r="O205" s="107"/>
      <c r="P205" s="107"/>
      <c r="Q205" s="107">
        <f>Q206</f>
        <v>768050.72</v>
      </c>
      <c r="R205" s="107"/>
      <c r="S205" s="107"/>
      <c r="T205" s="108">
        <f t="shared" si="3"/>
        <v>100</v>
      </c>
      <c r="U205" s="108"/>
    </row>
    <row r="206" spans="2:21" ht="45.75" customHeight="1">
      <c r="B206" s="62"/>
      <c r="C206" s="109" t="s">
        <v>190</v>
      </c>
      <c r="D206" s="109"/>
      <c r="E206" s="109"/>
      <c r="F206" s="109"/>
      <c r="G206" s="109"/>
      <c r="H206" s="109"/>
      <c r="I206" s="109"/>
      <c r="J206" s="109"/>
      <c r="K206" s="66" t="s">
        <v>537</v>
      </c>
      <c r="L206" s="110" t="s">
        <v>191</v>
      </c>
      <c r="M206" s="110"/>
      <c r="N206" s="113">
        <v>768050.72</v>
      </c>
      <c r="O206" s="113"/>
      <c r="P206" s="113"/>
      <c r="Q206" s="113">
        <v>768050.72</v>
      </c>
      <c r="R206" s="113"/>
      <c r="S206" s="113"/>
      <c r="T206" s="112">
        <f t="shared" si="3"/>
        <v>100</v>
      </c>
      <c r="U206" s="112"/>
    </row>
    <row r="207" spans="2:21" ht="15" customHeight="1">
      <c r="B207" s="60"/>
      <c r="C207" s="97" t="s">
        <v>192</v>
      </c>
      <c r="D207" s="97"/>
      <c r="E207" s="97"/>
      <c r="F207" s="97"/>
      <c r="G207" s="97"/>
      <c r="H207" s="97"/>
      <c r="I207" s="97"/>
      <c r="J207" s="97"/>
      <c r="K207" s="61" t="s">
        <v>537</v>
      </c>
      <c r="L207" s="98"/>
      <c r="M207" s="98"/>
      <c r="N207" s="99">
        <f>N208+N213+N217</f>
        <v>19247665.259999998</v>
      </c>
      <c r="O207" s="99"/>
      <c r="P207" s="99"/>
      <c r="Q207" s="99">
        <f>Q208+Q213+Q217</f>
        <v>15364651.859999999</v>
      </c>
      <c r="R207" s="99"/>
      <c r="S207" s="99"/>
      <c r="T207" s="100">
        <f t="shared" si="3"/>
        <v>79.82605501733461</v>
      </c>
      <c r="U207" s="100"/>
    </row>
    <row r="208" spans="2:21" ht="15" customHeight="1">
      <c r="B208" s="62"/>
      <c r="C208" s="101" t="s">
        <v>193</v>
      </c>
      <c r="D208" s="101"/>
      <c r="E208" s="101"/>
      <c r="F208" s="101"/>
      <c r="G208" s="101"/>
      <c r="H208" s="101"/>
      <c r="I208" s="101"/>
      <c r="J208" s="101"/>
      <c r="K208" s="63" t="s">
        <v>537</v>
      </c>
      <c r="L208" s="102"/>
      <c r="M208" s="102"/>
      <c r="N208" s="103">
        <f>N209+N211</f>
        <v>1057985.3700000001</v>
      </c>
      <c r="O208" s="103"/>
      <c r="P208" s="103"/>
      <c r="Q208" s="103">
        <f>Q209+Q211</f>
        <v>989284.97</v>
      </c>
      <c r="R208" s="103"/>
      <c r="S208" s="103"/>
      <c r="T208" s="104">
        <f t="shared" si="3"/>
        <v>93.506488657777936</v>
      </c>
      <c r="U208" s="104"/>
    </row>
    <row r="209" spans="2:21" ht="23.25" customHeight="1">
      <c r="B209" s="64"/>
      <c r="C209" s="105" t="s">
        <v>194</v>
      </c>
      <c r="D209" s="105"/>
      <c r="E209" s="105"/>
      <c r="F209" s="105"/>
      <c r="G209" s="105"/>
      <c r="H209" s="105"/>
      <c r="I209" s="105"/>
      <c r="J209" s="105"/>
      <c r="K209" s="65" t="s">
        <v>537</v>
      </c>
      <c r="L209" s="106"/>
      <c r="M209" s="106"/>
      <c r="N209" s="107">
        <f>N210</f>
        <v>973400.4</v>
      </c>
      <c r="O209" s="107"/>
      <c r="P209" s="107"/>
      <c r="Q209" s="107">
        <f>Q210</f>
        <v>904700</v>
      </c>
      <c r="R209" s="107"/>
      <c r="S209" s="107"/>
      <c r="T209" s="108">
        <f t="shared" si="3"/>
        <v>92.942226035658095</v>
      </c>
      <c r="U209" s="108"/>
    </row>
    <row r="210" spans="2:21" ht="15" customHeight="1">
      <c r="B210" s="62"/>
      <c r="C210" s="109" t="s">
        <v>195</v>
      </c>
      <c r="D210" s="109"/>
      <c r="E210" s="109"/>
      <c r="F210" s="109"/>
      <c r="G210" s="109"/>
      <c r="H210" s="109"/>
      <c r="I210" s="109"/>
      <c r="J210" s="109"/>
      <c r="K210" s="66" t="s">
        <v>537</v>
      </c>
      <c r="L210" s="110" t="s">
        <v>196</v>
      </c>
      <c r="M210" s="110"/>
      <c r="N210" s="113">
        <v>973400.4</v>
      </c>
      <c r="O210" s="113"/>
      <c r="P210" s="113"/>
      <c r="Q210" s="111">
        <v>904700</v>
      </c>
      <c r="R210" s="111"/>
      <c r="S210" s="111"/>
      <c r="T210" s="112">
        <f t="shared" si="3"/>
        <v>92.942226035658095</v>
      </c>
      <c r="U210" s="112"/>
    </row>
    <row r="211" spans="2:21" ht="23.25" customHeight="1">
      <c r="B211" s="64"/>
      <c r="C211" s="105" t="s">
        <v>197</v>
      </c>
      <c r="D211" s="105"/>
      <c r="E211" s="105"/>
      <c r="F211" s="105"/>
      <c r="G211" s="105"/>
      <c r="H211" s="105"/>
      <c r="I211" s="105"/>
      <c r="J211" s="105"/>
      <c r="K211" s="65" t="s">
        <v>537</v>
      </c>
      <c r="L211" s="106"/>
      <c r="M211" s="106"/>
      <c r="N211" s="107">
        <f>N212</f>
        <v>84584.97</v>
      </c>
      <c r="O211" s="107"/>
      <c r="P211" s="107"/>
      <c r="Q211" s="107">
        <f>Q212</f>
        <v>84584.97</v>
      </c>
      <c r="R211" s="107"/>
      <c r="S211" s="107"/>
      <c r="T211" s="108">
        <f t="shared" si="3"/>
        <v>100</v>
      </c>
      <c r="U211" s="108"/>
    </row>
    <row r="212" spans="2:21" ht="15" customHeight="1">
      <c r="B212" s="62"/>
      <c r="C212" s="109" t="s">
        <v>198</v>
      </c>
      <c r="D212" s="109"/>
      <c r="E212" s="109"/>
      <c r="F212" s="109"/>
      <c r="G212" s="109"/>
      <c r="H212" s="109"/>
      <c r="I212" s="109"/>
      <c r="J212" s="109"/>
      <c r="K212" s="66" t="s">
        <v>537</v>
      </c>
      <c r="L212" s="110" t="s">
        <v>199</v>
      </c>
      <c r="M212" s="110"/>
      <c r="N212" s="113">
        <v>84584.97</v>
      </c>
      <c r="O212" s="113"/>
      <c r="P212" s="113"/>
      <c r="Q212" s="111">
        <v>84584.97</v>
      </c>
      <c r="R212" s="111"/>
      <c r="S212" s="111"/>
      <c r="T212" s="112">
        <f t="shared" si="3"/>
        <v>100</v>
      </c>
      <c r="U212" s="112"/>
    </row>
    <row r="213" spans="2:21" ht="15" customHeight="1">
      <c r="B213" s="62"/>
      <c r="C213" s="101" t="s">
        <v>200</v>
      </c>
      <c r="D213" s="101"/>
      <c r="E213" s="101"/>
      <c r="F213" s="101"/>
      <c r="G213" s="101"/>
      <c r="H213" s="101"/>
      <c r="I213" s="101"/>
      <c r="J213" s="101"/>
      <c r="K213" s="63" t="s">
        <v>537</v>
      </c>
      <c r="L213" s="102"/>
      <c r="M213" s="102"/>
      <c r="N213" s="103">
        <f>N214</f>
        <v>6200466.8899999997</v>
      </c>
      <c r="O213" s="103"/>
      <c r="P213" s="103"/>
      <c r="Q213" s="103">
        <f>Q214</f>
        <v>6200466.8899999997</v>
      </c>
      <c r="R213" s="103"/>
      <c r="S213" s="103"/>
      <c r="T213" s="104">
        <f t="shared" si="3"/>
        <v>100</v>
      </c>
      <c r="U213" s="104"/>
    </row>
    <row r="214" spans="2:21" ht="23.25" customHeight="1">
      <c r="B214" s="64"/>
      <c r="C214" s="105" t="s">
        <v>201</v>
      </c>
      <c r="D214" s="105"/>
      <c r="E214" s="105"/>
      <c r="F214" s="105"/>
      <c r="G214" s="105"/>
      <c r="H214" s="105"/>
      <c r="I214" s="105"/>
      <c r="J214" s="105"/>
      <c r="K214" s="65" t="s">
        <v>537</v>
      </c>
      <c r="L214" s="106"/>
      <c r="M214" s="106"/>
      <c r="N214" s="107">
        <f>N215+N216</f>
        <v>6200466.8899999997</v>
      </c>
      <c r="O214" s="107"/>
      <c r="P214" s="107"/>
      <c r="Q214" s="107">
        <f>Q215+Q216</f>
        <v>6200466.8899999997</v>
      </c>
      <c r="R214" s="107"/>
      <c r="S214" s="107"/>
      <c r="T214" s="108">
        <f t="shared" si="3"/>
        <v>100</v>
      </c>
      <c r="U214" s="108"/>
    </row>
    <row r="215" spans="2:21" ht="34.5" customHeight="1">
      <c r="B215" s="62"/>
      <c r="C215" s="109" t="s">
        <v>202</v>
      </c>
      <c r="D215" s="109"/>
      <c r="E215" s="109"/>
      <c r="F215" s="109"/>
      <c r="G215" s="109"/>
      <c r="H215" s="109"/>
      <c r="I215" s="109"/>
      <c r="J215" s="109"/>
      <c r="K215" s="66" t="s">
        <v>537</v>
      </c>
      <c r="L215" s="110" t="s">
        <v>203</v>
      </c>
      <c r="M215" s="110"/>
      <c r="N215" s="113">
        <v>5217957.75</v>
      </c>
      <c r="O215" s="113"/>
      <c r="P215" s="113"/>
      <c r="Q215" s="111">
        <v>5217957.75</v>
      </c>
      <c r="R215" s="111"/>
      <c r="S215" s="111"/>
      <c r="T215" s="112">
        <f t="shared" si="3"/>
        <v>100</v>
      </c>
      <c r="U215" s="112"/>
    </row>
    <row r="216" spans="2:21" ht="34.5" customHeight="1">
      <c r="B216" s="62"/>
      <c r="C216" s="109" t="s">
        <v>204</v>
      </c>
      <c r="D216" s="109"/>
      <c r="E216" s="109"/>
      <c r="F216" s="109"/>
      <c r="G216" s="109"/>
      <c r="H216" s="109"/>
      <c r="I216" s="109"/>
      <c r="J216" s="109"/>
      <c r="K216" s="66" t="s">
        <v>537</v>
      </c>
      <c r="L216" s="110" t="s">
        <v>205</v>
      </c>
      <c r="M216" s="110"/>
      <c r="N216" s="113">
        <v>982509.14</v>
      </c>
      <c r="O216" s="113"/>
      <c r="P216" s="113"/>
      <c r="Q216" s="111">
        <v>982509.14</v>
      </c>
      <c r="R216" s="111"/>
      <c r="S216" s="111"/>
      <c r="T216" s="112">
        <f t="shared" si="3"/>
        <v>100</v>
      </c>
      <c r="U216" s="112"/>
    </row>
    <row r="217" spans="2:21" ht="23.25" customHeight="1">
      <c r="B217" s="62"/>
      <c r="C217" s="101" t="s">
        <v>206</v>
      </c>
      <c r="D217" s="101"/>
      <c r="E217" s="101"/>
      <c r="F217" s="101"/>
      <c r="G217" s="101"/>
      <c r="H217" s="101"/>
      <c r="I217" s="101"/>
      <c r="J217" s="101"/>
      <c r="K217" s="63" t="s">
        <v>537</v>
      </c>
      <c r="L217" s="102"/>
      <c r="M217" s="102"/>
      <c r="N217" s="103">
        <f>N218</f>
        <v>11989213</v>
      </c>
      <c r="O217" s="103"/>
      <c r="P217" s="103"/>
      <c r="Q217" s="103">
        <f>Q218</f>
        <v>8174900</v>
      </c>
      <c r="R217" s="103"/>
      <c r="S217" s="103"/>
      <c r="T217" s="104">
        <f t="shared" si="3"/>
        <v>68.185459712826855</v>
      </c>
      <c r="U217" s="104"/>
    </row>
    <row r="218" spans="2:21" ht="23.25" customHeight="1">
      <c r="B218" s="64"/>
      <c r="C218" s="105" t="s">
        <v>207</v>
      </c>
      <c r="D218" s="105"/>
      <c r="E218" s="105"/>
      <c r="F218" s="105"/>
      <c r="G218" s="105"/>
      <c r="H218" s="105"/>
      <c r="I218" s="105"/>
      <c r="J218" s="105"/>
      <c r="K218" s="65" t="s">
        <v>537</v>
      </c>
      <c r="L218" s="106"/>
      <c r="M218" s="106"/>
      <c r="N218" s="107">
        <f>N219+N220</f>
        <v>11989213</v>
      </c>
      <c r="O218" s="107"/>
      <c r="P218" s="107"/>
      <c r="Q218" s="107">
        <f>Q219+Q220</f>
        <v>8174900</v>
      </c>
      <c r="R218" s="107"/>
      <c r="S218" s="107"/>
      <c r="T218" s="108">
        <f t="shared" si="3"/>
        <v>68.185459712826855</v>
      </c>
      <c r="U218" s="108"/>
    </row>
    <row r="219" spans="2:21" ht="15" customHeight="1">
      <c r="B219" s="62"/>
      <c r="C219" s="109" t="s">
        <v>208</v>
      </c>
      <c r="D219" s="109"/>
      <c r="E219" s="109"/>
      <c r="F219" s="109"/>
      <c r="G219" s="109"/>
      <c r="H219" s="109"/>
      <c r="I219" s="109"/>
      <c r="J219" s="109"/>
      <c r="K219" s="66" t="s">
        <v>537</v>
      </c>
      <c r="L219" s="110" t="s">
        <v>209</v>
      </c>
      <c r="M219" s="110"/>
      <c r="N219" s="113">
        <v>8071013</v>
      </c>
      <c r="O219" s="113"/>
      <c r="P219" s="113"/>
      <c r="Q219" s="111">
        <v>4599900</v>
      </c>
      <c r="R219" s="111"/>
      <c r="S219" s="111"/>
      <c r="T219" s="112">
        <f t="shared" si="3"/>
        <v>56.992845879445362</v>
      </c>
      <c r="U219" s="112"/>
    </row>
    <row r="220" spans="2:21" ht="15" customHeight="1">
      <c r="B220" s="62"/>
      <c r="C220" s="109" t="s">
        <v>210</v>
      </c>
      <c r="D220" s="109"/>
      <c r="E220" s="109"/>
      <c r="F220" s="109"/>
      <c r="G220" s="109"/>
      <c r="H220" s="109"/>
      <c r="I220" s="109"/>
      <c r="J220" s="109"/>
      <c r="K220" s="66" t="s">
        <v>537</v>
      </c>
      <c r="L220" s="110" t="s">
        <v>211</v>
      </c>
      <c r="M220" s="110"/>
      <c r="N220" s="113">
        <v>3918200</v>
      </c>
      <c r="O220" s="113"/>
      <c r="P220" s="113"/>
      <c r="Q220" s="111">
        <v>3575000</v>
      </c>
      <c r="R220" s="111"/>
      <c r="S220" s="111"/>
      <c r="T220" s="112">
        <f t="shared" si="3"/>
        <v>91.240875912408754</v>
      </c>
      <c r="U220" s="112"/>
    </row>
    <row r="221" spans="2:21" ht="23.25" customHeight="1">
      <c r="B221" s="60"/>
      <c r="C221" s="97" t="s">
        <v>142</v>
      </c>
      <c r="D221" s="97"/>
      <c r="E221" s="97"/>
      <c r="F221" s="97"/>
      <c r="G221" s="97"/>
      <c r="H221" s="97"/>
      <c r="I221" s="97"/>
      <c r="J221" s="97"/>
      <c r="K221" s="61" t="s">
        <v>537</v>
      </c>
      <c r="L221" s="98"/>
      <c r="M221" s="98"/>
      <c r="N221" s="99">
        <f>N222+N235+N242+N245</f>
        <v>45886769.809999995</v>
      </c>
      <c r="O221" s="99"/>
      <c r="P221" s="99"/>
      <c r="Q221" s="99">
        <f>Q222+Q235+Q242+Q245</f>
        <v>45215185.150000006</v>
      </c>
      <c r="R221" s="99"/>
      <c r="S221" s="99"/>
      <c r="T221" s="100">
        <f t="shared" si="3"/>
        <v>98.536430734216481</v>
      </c>
      <c r="U221" s="100"/>
    </row>
    <row r="222" spans="2:21" ht="15" customHeight="1">
      <c r="B222" s="62"/>
      <c r="C222" s="101" t="s">
        <v>143</v>
      </c>
      <c r="D222" s="101"/>
      <c r="E222" s="101"/>
      <c r="F222" s="101"/>
      <c r="G222" s="101"/>
      <c r="H222" s="101"/>
      <c r="I222" s="101"/>
      <c r="J222" s="101"/>
      <c r="K222" s="63" t="s">
        <v>537</v>
      </c>
      <c r="L222" s="102"/>
      <c r="M222" s="102"/>
      <c r="N222" s="103">
        <f>N223+N225+N229</f>
        <v>32150426.599999998</v>
      </c>
      <c r="O222" s="103"/>
      <c r="P222" s="103"/>
      <c r="Q222" s="103">
        <f>Q223+Q225+Q229</f>
        <v>31743252.41</v>
      </c>
      <c r="R222" s="103"/>
      <c r="S222" s="103"/>
      <c r="T222" s="104">
        <f t="shared" si="3"/>
        <v>98.733534098735731</v>
      </c>
      <c r="U222" s="104"/>
    </row>
    <row r="223" spans="2:21" ht="45.75" customHeight="1">
      <c r="B223" s="64"/>
      <c r="C223" s="105" t="s">
        <v>212</v>
      </c>
      <c r="D223" s="105"/>
      <c r="E223" s="105"/>
      <c r="F223" s="105"/>
      <c r="G223" s="105"/>
      <c r="H223" s="105"/>
      <c r="I223" s="105"/>
      <c r="J223" s="105"/>
      <c r="K223" s="65" t="s">
        <v>537</v>
      </c>
      <c r="L223" s="106"/>
      <c r="M223" s="106"/>
      <c r="N223" s="107">
        <f>N224</f>
        <v>108000</v>
      </c>
      <c r="O223" s="107"/>
      <c r="P223" s="107"/>
      <c r="Q223" s="107">
        <f>Q224</f>
        <v>98956</v>
      </c>
      <c r="R223" s="107"/>
      <c r="S223" s="107"/>
      <c r="T223" s="108">
        <f t="shared" si="3"/>
        <v>91.625925925925927</v>
      </c>
      <c r="U223" s="108"/>
    </row>
    <row r="224" spans="2:21" ht="15" customHeight="1">
      <c r="B224" s="62"/>
      <c r="C224" s="109" t="s">
        <v>213</v>
      </c>
      <c r="D224" s="109"/>
      <c r="E224" s="109"/>
      <c r="F224" s="109"/>
      <c r="G224" s="109"/>
      <c r="H224" s="109"/>
      <c r="I224" s="109"/>
      <c r="J224" s="109"/>
      <c r="K224" s="66" t="s">
        <v>537</v>
      </c>
      <c r="L224" s="110" t="s">
        <v>214</v>
      </c>
      <c r="M224" s="110"/>
      <c r="N224" s="113">
        <v>108000</v>
      </c>
      <c r="O224" s="113"/>
      <c r="P224" s="113"/>
      <c r="Q224" s="111">
        <v>98956</v>
      </c>
      <c r="R224" s="111"/>
      <c r="S224" s="111"/>
      <c r="T224" s="112">
        <f t="shared" si="3"/>
        <v>91.625925925925927</v>
      </c>
      <c r="U224" s="112"/>
    </row>
    <row r="225" spans="2:21" ht="34.5" customHeight="1">
      <c r="B225" s="64"/>
      <c r="C225" s="105" t="s">
        <v>144</v>
      </c>
      <c r="D225" s="105"/>
      <c r="E225" s="105"/>
      <c r="F225" s="105"/>
      <c r="G225" s="105"/>
      <c r="H225" s="105"/>
      <c r="I225" s="105"/>
      <c r="J225" s="105"/>
      <c r="K225" s="65" t="s">
        <v>537</v>
      </c>
      <c r="L225" s="106"/>
      <c r="M225" s="106"/>
      <c r="N225" s="107">
        <f>N226+N227+N228</f>
        <v>2818583.29</v>
      </c>
      <c r="O225" s="107"/>
      <c r="P225" s="107"/>
      <c r="Q225" s="107">
        <f>Q226+Q227+Q228</f>
        <v>2693000</v>
      </c>
      <c r="R225" s="107"/>
      <c r="S225" s="107"/>
      <c r="T225" s="108">
        <f t="shared" si="3"/>
        <v>95.544453469033371</v>
      </c>
      <c r="U225" s="108"/>
    </row>
    <row r="226" spans="2:21" ht="34.5" customHeight="1">
      <c r="B226" s="62"/>
      <c r="C226" s="109" t="s">
        <v>145</v>
      </c>
      <c r="D226" s="109"/>
      <c r="E226" s="109"/>
      <c r="F226" s="109"/>
      <c r="G226" s="109"/>
      <c r="H226" s="109"/>
      <c r="I226" s="109"/>
      <c r="J226" s="109"/>
      <c r="K226" s="66" t="s">
        <v>537</v>
      </c>
      <c r="L226" s="110" t="s">
        <v>146</v>
      </c>
      <c r="M226" s="110"/>
      <c r="N226" s="113">
        <v>1000000</v>
      </c>
      <c r="O226" s="113"/>
      <c r="P226" s="113"/>
      <c r="Q226" s="111">
        <v>1000000</v>
      </c>
      <c r="R226" s="111"/>
      <c r="S226" s="111"/>
      <c r="T226" s="112">
        <f t="shared" si="3"/>
        <v>100</v>
      </c>
      <c r="U226" s="112"/>
    </row>
    <row r="227" spans="2:21" ht="23.25" customHeight="1">
      <c r="B227" s="62"/>
      <c r="C227" s="109" t="s">
        <v>215</v>
      </c>
      <c r="D227" s="109"/>
      <c r="E227" s="109"/>
      <c r="F227" s="109"/>
      <c r="G227" s="109"/>
      <c r="H227" s="109"/>
      <c r="I227" s="109"/>
      <c r="J227" s="109"/>
      <c r="K227" s="66" t="s">
        <v>537</v>
      </c>
      <c r="L227" s="110" t="s">
        <v>216</v>
      </c>
      <c r="M227" s="110"/>
      <c r="N227" s="113">
        <f>940500+9500</f>
        <v>950000</v>
      </c>
      <c r="O227" s="113"/>
      <c r="P227" s="113"/>
      <c r="Q227" s="111">
        <v>940500</v>
      </c>
      <c r="R227" s="111"/>
      <c r="S227" s="111"/>
      <c r="T227" s="112">
        <f t="shared" si="3"/>
        <v>99</v>
      </c>
      <c r="U227" s="112"/>
    </row>
    <row r="228" spans="2:21" ht="15" customHeight="1">
      <c r="B228" s="62"/>
      <c r="C228" s="109" t="s">
        <v>217</v>
      </c>
      <c r="D228" s="109"/>
      <c r="E228" s="109"/>
      <c r="F228" s="109"/>
      <c r="G228" s="109"/>
      <c r="H228" s="109"/>
      <c r="I228" s="109"/>
      <c r="J228" s="109"/>
      <c r="K228" s="66" t="s">
        <v>537</v>
      </c>
      <c r="L228" s="110" t="s">
        <v>218</v>
      </c>
      <c r="M228" s="110"/>
      <c r="N228" s="113">
        <v>868583.29</v>
      </c>
      <c r="O228" s="113"/>
      <c r="P228" s="113"/>
      <c r="Q228" s="111">
        <v>752500</v>
      </c>
      <c r="R228" s="111"/>
      <c r="S228" s="111"/>
      <c r="T228" s="112">
        <f t="shared" si="3"/>
        <v>86.635330044168811</v>
      </c>
      <c r="U228" s="112"/>
    </row>
    <row r="229" spans="2:21" ht="23.25" customHeight="1">
      <c r="B229" s="64"/>
      <c r="C229" s="105" t="s">
        <v>219</v>
      </c>
      <c r="D229" s="105"/>
      <c r="E229" s="105"/>
      <c r="F229" s="105"/>
      <c r="G229" s="105"/>
      <c r="H229" s="105"/>
      <c r="I229" s="105"/>
      <c r="J229" s="105"/>
      <c r="K229" s="65" t="s">
        <v>537</v>
      </c>
      <c r="L229" s="106"/>
      <c r="M229" s="106"/>
      <c r="N229" s="107">
        <f>N230+N231+N232+N233+N234</f>
        <v>29223843.309999999</v>
      </c>
      <c r="O229" s="107"/>
      <c r="P229" s="107"/>
      <c r="Q229" s="107">
        <f>Q230+Q231+Q232+Q233+Q234</f>
        <v>28951296.41</v>
      </c>
      <c r="R229" s="107"/>
      <c r="S229" s="107"/>
      <c r="T229" s="108">
        <f t="shared" si="3"/>
        <v>99.067381736519451</v>
      </c>
      <c r="U229" s="108"/>
    </row>
    <row r="230" spans="2:21" ht="23.25" customHeight="1">
      <c r="B230" s="62"/>
      <c r="C230" s="109" t="s">
        <v>220</v>
      </c>
      <c r="D230" s="109"/>
      <c r="E230" s="109"/>
      <c r="F230" s="109"/>
      <c r="G230" s="109"/>
      <c r="H230" s="109"/>
      <c r="I230" s="109"/>
      <c r="J230" s="109"/>
      <c r="K230" s="66" t="s">
        <v>537</v>
      </c>
      <c r="L230" s="110" t="s">
        <v>221</v>
      </c>
      <c r="M230" s="110"/>
      <c r="N230" s="113">
        <v>14487068.68</v>
      </c>
      <c r="O230" s="113"/>
      <c r="P230" s="113"/>
      <c r="Q230" s="111">
        <v>14350449.68</v>
      </c>
      <c r="R230" s="111"/>
      <c r="S230" s="111"/>
      <c r="T230" s="112">
        <f t="shared" si="3"/>
        <v>99.056958981711688</v>
      </c>
      <c r="U230" s="112"/>
    </row>
    <row r="231" spans="2:21" ht="23.25" customHeight="1">
      <c r="B231" s="62"/>
      <c r="C231" s="109" t="s">
        <v>222</v>
      </c>
      <c r="D231" s="109"/>
      <c r="E231" s="109"/>
      <c r="F231" s="109"/>
      <c r="G231" s="109"/>
      <c r="H231" s="109"/>
      <c r="I231" s="109"/>
      <c r="J231" s="109"/>
      <c r="K231" s="66" t="s">
        <v>537</v>
      </c>
      <c r="L231" s="110" t="s">
        <v>223</v>
      </c>
      <c r="M231" s="110"/>
      <c r="N231" s="113">
        <v>63434.33</v>
      </c>
      <c r="O231" s="113"/>
      <c r="P231" s="113"/>
      <c r="Q231" s="111">
        <v>63434.33</v>
      </c>
      <c r="R231" s="111"/>
      <c r="S231" s="111"/>
      <c r="T231" s="112">
        <f t="shared" si="3"/>
        <v>100</v>
      </c>
      <c r="U231" s="112"/>
    </row>
    <row r="232" spans="2:21" ht="23.25" customHeight="1">
      <c r="B232" s="62"/>
      <c r="C232" s="109" t="s">
        <v>224</v>
      </c>
      <c r="D232" s="109"/>
      <c r="E232" s="109"/>
      <c r="F232" s="109"/>
      <c r="G232" s="109"/>
      <c r="H232" s="109"/>
      <c r="I232" s="109"/>
      <c r="J232" s="109"/>
      <c r="K232" s="66" t="s">
        <v>537</v>
      </c>
      <c r="L232" s="110" t="s">
        <v>225</v>
      </c>
      <c r="M232" s="110"/>
      <c r="N232" s="113">
        <v>6413340.2999999998</v>
      </c>
      <c r="O232" s="113"/>
      <c r="P232" s="113"/>
      <c r="Q232" s="111">
        <v>6277412.4000000004</v>
      </c>
      <c r="R232" s="111"/>
      <c r="S232" s="111"/>
      <c r="T232" s="112">
        <f t="shared" si="3"/>
        <v>97.88054440211134</v>
      </c>
      <c r="U232" s="112"/>
    </row>
    <row r="233" spans="2:21" ht="45.75" customHeight="1">
      <c r="B233" s="62"/>
      <c r="C233" s="109" t="s">
        <v>226</v>
      </c>
      <c r="D233" s="109"/>
      <c r="E233" s="109"/>
      <c r="F233" s="109"/>
      <c r="G233" s="109"/>
      <c r="H233" s="109"/>
      <c r="I233" s="109"/>
      <c r="J233" s="109"/>
      <c r="K233" s="66" t="s">
        <v>537</v>
      </c>
      <c r="L233" s="110" t="s">
        <v>227</v>
      </c>
      <c r="M233" s="110"/>
      <c r="N233" s="113">
        <f>300000+1360956</f>
        <v>1660956</v>
      </c>
      <c r="O233" s="113"/>
      <c r="P233" s="113"/>
      <c r="Q233" s="111">
        <v>1660956</v>
      </c>
      <c r="R233" s="111"/>
      <c r="S233" s="111"/>
      <c r="T233" s="112">
        <f t="shared" si="3"/>
        <v>100</v>
      </c>
      <c r="U233" s="112"/>
    </row>
    <row r="234" spans="2:21" ht="15" customHeight="1">
      <c r="B234" s="62"/>
      <c r="C234" s="109" t="s">
        <v>228</v>
      </c>
      <c r="D234" s="109"/>
      <c r="E234" s="109"/>
      <c r="F234" s="109"/>
      <c r="G234" s="109"/>
      <c r="H234" s="109"/>
      <c r="I234" s="109"/>
      <c r="J234" s="109"/>
      <c r="K234" s="66" t="s">
        <v>537</v>
      </c>
      <c r="L234" s="110" t="s">
        <v>229</v>
      </c>
      <c r="M234" s="110"/>
      <c r="N234" s="113">
        <v>6599044</v>
      </c>
      <c r="O234" s="113"/>
      <c r="P234" s="113"/>
      <c r="Q234" s="111">
        <v>6599044</v>
      </c>
      <c r="R234" s="111"/>
      <c r="S234" s="111"/>
      <c r="T234" s="112">
        <f t="shared" si="3"/>
        <v>100</v>
      </c>
      <c r="U234" s="112"/>
    </row>
    <row r="235" spans="2:21" ht="45.75" customHeight="1">
      <c r="B235" s="62"/>
      <c r="C235" s="101" t="s">
        <v>230</v>
      </c>
      <c r="D235" s="101"/>
      <c r="E235" s="101"/>
      <c r="F235" s="101"/>
      <c r="G235" s="101"/>
      <c r="H235" s="101"/>
      <c r="I235" s="101"/>
      <c r="J235" s="101"/>
      <c r="K235" s="63" t="s">
        <v>537</v>
      </c>
      <c r="L235" s="102"/>
      <c r="M235" s="102"/>
      <c r="N235" s="103">
        <f>N236+N240</f>
        <v>11428899.449999999</v>
      </c>
      <c r="O235" s="103"/>
      <c r="P235" s="103"/>
      <c r="Q235" s="103">
        <f>Q236+Q240</f>
        <v>11337284.869999999</v>
      </c>
      <c r="R235" s="103"/>
      <c r="S235" s="103"/>
      <c r="T235" s="104">
        <f t="shared" si="3"/>
        <v>99.198395432554094</v>
      </c>
      <c r="U235" s="104"/>
    </row>
    <row r="236" spans="2:21" ht="45.75" customHeight="1">
      <c r="B236" s="64"/>
      <c r="C236" s="105" t="s">
        <v>231</v>
      </c>
      <c r="D236" s="105"/>
      <c r="E236" s="105"/>
      <c r="F236" s="105"/>
      <c r="G236" s="105"/>
      <c r="H236" s="105"/>
      <c r="I236" s="105"/>
      <c r="J236" s="105"/>
      <c r="K236" s="65" t="s">
        <v>537</v>
      </c>
      <c r="L236" s="106"/>
      <c r="M236" s="106"/>
      <c r="N236" s="107">
        <f>N237+N238+N239</f>
        <v>11374899.449999999</v>
      </c>
      <c r="O236" s="107"/>
      <c r="P236" s="107"/>
      <c r="Q236" s="107">
        <f>Q237+Q238+Q239</f>
        <v>11283284.869999999</v>
      </c>
      <c r="R236" s="107"/>
      <c r="S236" s="107"/>
      <c r="T236" s="108">
        <f t="shared" si="3"/>
        <v>99.194589979430546</v>
      </c>
      <c r="U236" s="108"/>
    </row>
    <row r="237" spans="2:21" ht="45.75" customHeight="1">
      <c r="B237" s="62"/>
      <c r="C237" s="109" t="s">
        <v>232</v>
      </c>
      <c r="D237" s="109"/>
      <c r="E237" s="109"/>
      <c r="F237" s="109"/>
      <c r="G237" s="109"/>
      <c r="H237" s="109"/>
      <c r="I237" s="109"/>
      <c r="J237" s="109"/>
      <c r="K237" s="66" t="s">
        <v>537</v>
      </c>
      <c r="L237" s="110" t="s">
        <v>233</v>
      </c>
      <c r="M237" s="110"/>
      <c r="N237" s="113">
        <v>1750</v>
      </c>
      <c r="O237" s="113"/>
      <c r="P237" s="113"/>
      <c r="Q237" s="111">
        <v>0</v>
      </c>
      <c r="R237" s="111"/>
      <c r="S237" s="111"/>
      <c r="T237" s="112">
        <f t="shared" si="3"/>
        <v>0</v>
      </c>
      <c r="U237" s="112"/>
    </row>
    <row r="238" spans="2:21" ht="34.5" customHeight="1">
      <c r="B238" s="62"/>
      <c r="C238" s="109" t="s">
        <v>234</v>
      </c>
      <c r="D238" s="109"/>
      <c r="E238" s="109"/>
      <c r="F238" s="109"/>
      <c r="G238" s="109"/>
      <c r="H238" s="109"/>
      <c r="I238" s="109"/>
      <c r="J238" s="109"/>
      <c r="K238" s="66" t="s">
        <v>537</v>
      </c>
      <c r="L238" s="110" t="s">
        <v>235</v>
      </c>
      <c r="M238" s="110"/>
      <c r="N238" s="113">
        <f>81151.12+10292338.15</f>
        <v>10373489.27</v>
      </c>
      <c r="O238" s="113"/>
      <c r="P238" s="113"/>
      <c r="Q238" s="111">
        <f>81151.12+10292338.15</f>
        <v>10373489.27</v>
      </c>
      <c r="R238" s="111"/>
      <c r="S238" s="111"/>
      <c r="T238" s="112">
        <f t="shared" si="3"/>
        <v>100</v>
      </c>
      <c r="U238" s="112"/>
    </row>
    <row r="239" spans="2:21" ht="34.5" customHeight="1">
      <c r="B239" s="62"/>
      <c r="C239" s="109" t="s">
        <v>236</v>
      </c>
      <c r="D239" s="109"/>
      <c r="E239" s="109"/>
      <c r="F239" s="109"/>
      <c r="G239" s="109"/>
      <c r="H239" s="109"/>
      <c r="I239" s="109"/>
      <c r="J239" s="109"/>
      <c r="K239" s="66" t="s">
        <v>537</v>
      </c>
      <c r="L239" s="110" t="s">
        <v>237</v>
      </c>
      <c r="M239" s="110"/>
      <c r="N239" s="113">
        <v>999660.18</v>
      </c>
      <c r="O239" s="113"/>
      <c r="P239" s="113"/>
      <c r="Q239" s="111">
        <v>909795.6</v>
      </c>
      <c r="R239" s="111"/>
      <c r="S239" s="111"/>
      <c r="T239" s="112">
        <f t="shared" si="3"/>
        <v>91.010487183754776</v>
      </c>
      <c r="U239" s="112"/>
    </row>
    <row r="240" spans="2:21" ht="34.5" customHeight="1">
      <c r="B240" s="64"/>
      <c r="C240" s="105" t="s">
        <v>238</v>
      </c>
      <c r="D240" s="105"/>
      <c r="E240" s="105"/>
      <c r="F240" s="105"/>
      <c r="G240" s="105"/>
      <c r="H240" s="105"/>
      <c r="I240" s="105"/>
      <c r="J240" s="105"/>
      <c r="K240" s="65" t="s">
        <v>537</v>
      </c>
      <c r="L240" s="106"/>
      <c r="M240" s="106"/>
      <c r="N240" s="107">
        <f>N241</f>
        <v>54000</v>
      </c>
      <c r="O240" s="107"/>
      <c r="P240" s="107"/>
      <c r="Q240" s="107">
        <f>Q241</f>
        <v>54000</v>
      </c>
      <c r="R240" s="107"/>
      <c r="S240" s="107"/>
      <c r="T240" s="108">
        <f t="shared" si="3"/>
        <v>100</v>
      </c>
      <c r="U240" s="108"/>
    </row>
    <row r="241" spans="2:21" ht="34.5" customHeight="1">
      <c r="B241" s="62"/>
      <c r="C241" s="109" t="s">
        <v>239</v>
      </c>
      <c r="D241" s="109"/>
      <c r="E241" s="109"/>
      <c r="F241" s="109"/>
      <c r="G241" s="109"/>
      <c r="H241" s="109"/>
      <c r="I241" s="109"/>
      <c r="J241" s="109"/>
      <c r="K241" s="66" t="s">
        <v>537</v>
      </c>
      <c r="L241" s="110" t="s">
        <v>240</v>
      </c>
      <c r="M241" s="110"/>
      <c r="N241" s="113">
        <v>54000</v>
      </c>
      <c r="O241" s="113"/>
      <c r="P241" s="113"/>
      <c r="Q241" s="111">
        <v>54000</v>
      </c>
      <c r="R241" s="111"/>
      <c r="S241" s="111"/>
      <c r="T241" s="112">
        <f t="shared" si="3"/>
        <v>100</v>
      </c>
      <c r="U241" s="112"/>
    </row>
    <row r="242" spans="2:21" ht="34.5" customHeight="1">
      <c r="B242" s="62"/>
      <c r="C242" s="101" t="s">
        <v>241</v>
      </c>
      <c r="D242" s="101"/>
      <c r="E242" s="101"/>
      <c r="F242" s="101"/>
      <c r="G242" s="101"/>
      <c r="H242" s="101"/>
      <c r="I242" s="101"/>
      <c r="J242" s="101"/>
      <c r="K242" s="63" t="s">
        <v>537</v>
      </c>
      <c r="L242" s="102"/>
      <c r="M242" s="102"/>
      <c r="N242" s="103">
        <f>N243</f>
        <v>1408643.76</v>
      </c>
      <c r="O242" s="103"/>
      <c r="P242" s="103"/>
      <c r="Q242" s="103">
        <f>Q243</f>
        <v>1304874.24</v>
      </c>
      <c r="R242" s="103"/>
      <c r="S242" s="103"/>
      <c r="T242" s="104">
        <f t="shared" si="3"/>
        <v>92.633373820503778</v>
      </c>
      <c r="U242" s="104"/>
    </row>
    <row r="243" spans="2:21" ht="68.25" customHeight="1">
      <c r="B243" s="64"/>
      <c r="C243" s="105" t="s">
        <v>242</v>
      </c>
      <c r="D243" s="105"/>
      <c r="E243" s="105"/>
      <c r="F243" s="105"/>
      <c r="G243" s="105"/>
      <c r="H243" s="105"/>
      <c r="I243" s="105"/>
      <c r="J243" s="105"/>
      <c r="K243" s="65" t="s">
        <v>537</v>
      </c>
      <c r="L243" s="106"/>
      <c r="M243" s="106"/>
      <c r="N243" s="107">
        <f>N244</f>
        <v>1408643.76</v>
      </c>
      <c r="O243" s="107"/>
      <c r="P243" s="107"/>
      <c r="Q243" s="107">
        <f>Q244</f>
        <v>1304874.24</v>
      </c>
      <c r="R243" s="107"/>
      <c r="S243" s="107"/>
      <c r="T243" s="108">
        <f t="shared" si="3"/>
        <v>92.633373820503778</v>
      </c>
      <c r="U243" s="108"/>
    </row>
    <row r="244" spans="2:21" ht="45.75" customHeight="1">
      <c r="B244" s="62"/>
      <c r="C244" s="109" t="s">
        <v>243</v>
      </c>
      <c r="D244" s="109"/>
      <c r="E244" s="109"/>
      <c r="F244" s="109"/>
      <c r="G244" s="109"/>
      <c r="H244" s="109"/>
      <c r="I244" s="109"/>
      <c r="J244" s="109"/>
      <c r="K244" s="66" t="s">
        <v>537</v>
      </c>
      <c r="L244" s="110" t="s">
        <v>244</v>
      </c>
      <c r="M244" s="110"/>
      <c r="N244" s="113">
        <v>1408643.76</v>
      </c>
      <c r="O244" s="113"/>
      <c r="P244" s="113"/>
      <c r="Q244" s="111">
        <v>1304874.24</v>
      </c>
      <c r="R244" s="111"/>
      <c r="S244" s="111"/>
      <c r="T244" s="112">
        <f t="shared" si="3"/>
        <v>92.633373820503778</v>
      </c>
      <c r="U244" s="112"/>
    </row>
    <row r="245" spans="2:21" ht="23.25" customHeight="1">
      <c r="B245" s="62"/>
      <c r="C245" s="101" t="s">
        <v>245</v>
      </c>
      <c r="D245" s="101"/>
      <c r="E245" s="101"/>
      <c r="F245" s="101"/>
      <c r="G245" s="101"/>
      <c r="H245" s="101"/>
      <c r="I245" s="101"/>
      <c r="J245" s="101"/>
      <c r="K245" s="63" t="s">
        <v>537</v>
      </c>
      <c r="L245" s="102"/>
      <c r="M245" s="102"/>
      <c r="N245" s="103">
        <f>N246</f>
        <v>898800</v>
      </c>
      <c r="O245" s="103"/>
      <c r="P245" s="103"/>
      <c r="Q245" s="103">
        <f>Q246</f>
        <v>829773.63</v>
      </c>
      <c r="R245" s="103"/>
      <c r="S245" s="103"/>
      <c r="T245" s="104">
        <f t="shared" si="3"/>
        <v>92.320163551401862</v>
      </c>
      <c r="U245" s="104"/>
    </row>
    <row r="246" spans="2:21" ht="15" customHeight="1">
      <c r="B246" s="64"/>
      <c r="C246" s="105" t="s">
        <v>246</v>
      </c>
      <c r="D246" s="105"/>
      <c r="E246" s="105"/>
      <c r="F246" s="105"/>
      <c r="G246" s="105"/>
      <c r="H246" s="105"/>
      <c r="I246" s="105"/>
      <c r="J246" s="105"/>
      <c r="K246" s="65" t="s">
        <v>537</v>
      </c>
      <c r="L246" s="106"/>
      <c r="M246" s="106"/>
      <c r="N246" s="107">
        <f>N247+N248</f>
        <v>898800</v>
      </c>
      <c r="O246" s="107"/>
      <c r="P246" s="107"/>
      <c r="Q246" s="107">
        <f>Q247+Q248</f>
        <v>829773.63</v>
      </c>
      <c r="R246" s="107"/>
      <c r="S246" s="107"/>
      <c r="T246" s="108">
        <f t="shared" si="3"/>
        <v>92.320163551401862</v>
      </c>
      <c r="U246" s="108"/>
    </row>
    <row r="247" spans="2:21" ht="23.25" customHeight="1">
      <c r="B247" s="62"/>
      <c r="C247" s="109" t="s">
        <v>247</v>
      </c>
      <c r="D247" s="109"/>
      <c r="E247" s="109"/>
      <c r="F247" s="109"/>
      <c r="G247" s="109"/>
      <c r="H247" s="109"/>
      <c r="I247" s="109"/>
      <c r="J247" s="109"/>
      <c r="K247" s="66" t="s">
        <v>537</v>
      </c>
      <c r="L247" s="110" t="s">
        <v>248</v>
      </c>
      <c r="M247" s="110"/>
      <c r="N247" s="113">
        <f>567016.06+32983.94</f>
        <v>600000</v>
      </c>
      <c r="O247" s="113"/>
      <c r="P247" s="113"/>
      <c r="Q247" s="111">
        <v>566723.63</v>
      </c>
      <c r="R247" s="111"/>
      <c r="S247" s="111"/>
      <c r="T247" s="112">
        <f t="shared" si="3"/>
        <v>94.453938333333326</v>
      </c>
      <c r="U247" s="112"/>
    </row>
    <row r="248" spans="2:21" ht="45.75" customHeight="1">
      <c r="B248" s="62"/>
      <c r="C248" s="109" t="s">
        <v>249</v>
      </c>
      <c r="D248" s="109"/>
      <c r="E248" s="109"/>
      <c r="F248" s="109"/>
      <c r="G248" s="109"/>
      <c r="H248" s="109"/>
      <c r="I248" s="109"/>
      <c r="J248" s="109"/>
      <c r="K248" s="66" t="s">
        <v>537</v>
      </c>
      <c r="L248" s="110" t="s">
        <v>250</v>
      </c>
      <c r="M248" s="110"/>
      <c r="N248" s="113">
        <v>298800</v>
      </c>
      <c r="O248" s="113"/>
      <c r="P248" s="113"/>
      <c r="Q248" s="111">
        <v>263050</v>
      </c>
      <c r="R248" s="111"/>
      <c r="S248" s="111"/>
      <c r="T248" s="112">
        <f t="shared" si="3"/>
        <v>88.035475234270407</v>
      </c>
      <c r="U248" s="112"/>
    </row>
    <row r="249" spans="2:21" ht="15" customHeight="1">
      <c r="B249" s="60"/>
      <c r="C249" s="97" t="s">
        <v>251</v>
      </c>
      <c r="D249" s="97"/>
      <c r="E249" s="97"/>
      <c r="F249" s="97"/>
      <c r="G249" s="97"/>
      <c r="H249" s="97"/>
      <c r="I249" s="97"/>
      <c r="J249" s="97"/>
      <c r="K249" s="61" t="s">
        <v>537</v>
      </c>
      <c r="L249" s="98"/>
      <c r="M249" s="98"/>
      <c r="N249" s="99">
        <f>N250+N253</f>
        <v>4529006.3</v>
      </c>
      <c r="O249" s="99"/>
      <c r="P249" s="99"/>
      <c r="Q249" s="99">
        <f>Q250+Q253</f>
        <v>4149400</v>
      </c>
      <c r="R249" s="99"/>
      <c r="S249" s="99"/>
      <c r="T249" s="100">
        <f t="shared" si="3"/>
        <v>91.618331376575924</v>
      </c>
      <c r="U249" s="100"/>
    </row>
    <row r="250" spans="2:21" ht="15" customHeight="1">
      <c r="B250" s="62"/>
      <c r="C250" s="101" t="s">
        <v>252</v>
      </c>
      <c r="D250" s="101"/>
      <c r="E250" s="101"/>
      <c r="F250" s="101"/>
      <c r="G250" s="101"/>
      <c r="H250" s="101"/>
      <c r="I250" s="101"/>
      <c r="J250" s="101"/>
      <c r="K250" s="63" t="s">
        <v>537</v>
      </c>
      <c r="L250" s="102"/>
      <c r="M250" s="102"/>
      <c r="N250" s="103">
        <f>N251</f>
        <v>4521000</v>
      </c>
      <c r="O250" s="103"/>
      <c r="P250" s="103"/>
      <c r="Q250" s="103">
        <f>Q251</f>
        <v>4149400</v>
      </c>
      <c r="R250" s="103"/>
      <c r="S250" s="103"/>
      <c r="T250" s="104">
        <f t="shared" si="3"/>
        <v>91.780579517805791</v>
      </c>
      <c r="U250" s="104"/>
    </row>
    <row r="251" spans="2:21" ht="34.5" customHeight="1">
      <c r="B251" s="64"/>
      <c r="C251" s="105" t="s">
        <v>253</v>
      </c>
      <c r="D251" s="105"/>
      <c r="E251" s="105"/>
      <c r="F251" s="105"/>
      <c r="G251" s="105"/>
      <c r="H251" s="105"/>
      <c r="I251" s="105"/>
      <c r="J251" s="105"/>
      <c r="K251" s="65" t="s">
        <v>537</v>
      </c>
      <c r="L251" s="106"/>
      <c r="M251" s="106"/>
      <c r="N251" s="107">
        <f>N252</f>
        <v>4521000</v>
      </c>
      <c r="O251" s="107"/>
      <c r="P251" s="107"/>
      <c r="Q251" s="107">
        <f>Q252</f>
        <v>4149400</v>
      </c>
      <c r="R251" s="107"/>
      <c r="S251" s="107"/>
      <c r="T251" s="108">
        <f t="shared" si="3"/>
        <v>91.780579517805791</v>
      </c>
      <c r="U251" s="108"/>
    </row>
    <row r="252" spans="2:21" ht="15" customHeight="1">
      <c r="B252" s="62"/>
      <c r="C252" s="109" t="s">
        <v>254</v>
      </c>
      <c r="D252" s="109"/>
      <c r="E252" s="109"/>
      <c r="F252" s="109"/>
      <c r="G252" s="109"/>
      <c r="H252" s="109"/>
      <c r="I252" s="109"/>
      <c r="J252" s="109"/>
      <c r="K252" s="66" t="s">
        <v>537</v>
      </c>
      <c r="L252" s="110" t="s">
        <v>255</v>
      </c>
      <c r="M252" s="110"/>
      <c r="N252" s="113">
        <f>4241000+280000</f>
        <v>4521000</v>
      </c>
      <c r="O252" s="113"/>
      <c r="P252" s="113"/>
      <c r="Q252" s="111">
        <v>4149400</v>
      </c>
      <c r="R252" s="111"/>
      <c r="S252" s="111"/>
      <c r="T252" s="112">
        <f t="shared" si="3"/>
        <v>91.780579517805791</v>
      </c>
      <c r="U252" s="112"/>
    </row>
    <row r="253" spans="2:21" ht="15" customHeight="1">
      <c r="B253" s="62"/>
      <c r="C253" s="101" t="s">
        <v>256</v>
      </c>
      <c r="D253" s="101"/>
      <c r="E253" s="101"/>
      <c r="F253" s="101"/>
      <c r="G253" s="101"/>
      <c r="H253" s="101"/>
      <c r="I253" s="101"/>
      <c r="J253" s="101"/>
      <c r="K253" s="63" t="s">
        <v>537</v>
      </c>
      <c r="L253" s="102"/>
      <c r="M253" s="102"/>
      <c r="N253" s="103">
        <f>N254</f>
        <v>8006.3</v>
      </c>
      <c r="O253" s="103"/>
      <c r="P253" s="103"/>
      <c r="Q253" s="103">
        <f>Q254</f>
        <v>0</v>
      </c>
      <c r="R253" s="103"/>
      <c r="S253" s="103"/>
      <c r="T253" s="104">
        <f t="shared" si="3"/>
        <v>0</v>
      </c>
      <c r="U253" s="104"/>
    </row>
    <row r="254" spans="2:21" ht="23.25" customHeight="1">
      <c r="B254" s="64"/>
      <c r="C254" s="105" t="s">
        <v>257</v>
      </c>
      <c r="D254" s="105"/>
      <c r="E254" s="105"/>
      <c r="F254" s="105"/>
      <c r="G254" s="105"/>
      <c r="H254" s="105"/>
      <c r="I254" s="105"/>
      <c r="J254" s="105"/>
      <c r="K254" s="65" t="s">
        <v>537</v>
      </c>
      <c r="L254" s="106"/>
      <c r="M254" s="106"/>
      <c r="N254" s="107">
        <f>N255</f>
        <v>8006.3</v>
      </c>
      <c r="O254" s="107"/>
      <c r="P254" s="107"/>
      <c r="Q254" s="107">
        <f>Q255</f>
        <v>0</v>
      </c>
      <c r="R254" s="107"/>
      <c r="S254" s="107"/>
      <c r="T254" s="108">
        <f t="shared" si="3"/>
        <v>0</v>
      </c>
      <c r="U254" s="108"/>
    </row>
    <row r="255" spans="2:21" ht="15" customHeight="1">
      <c r="B255" s="62"/>
      <c r="C255" s="109" t="s">
        <v>258</v>
      </c>
      <c r="D255" s="109"/>
      <c r="E255" s="109"/>
      <c r="F255" s="109"/>
      <c r="G255" s="109"/>
      <c r="H255" s="109"/>
      <c r="I255" s="109"/>
      <c r="J255" s="109"/>
      <c r="K255" s="66" t="s">
        <v>537</v>
      </c>
      <c r="L255" s="110" t="s">
        <v>259</v>
      </c>
      <c r="M255" s="110"/>
      <c r="N255" s="113">
        <v>8006.3</v>
      </c>
      <c r="O255" s="113"/>
      <c r="P255" s="113"/>
      <c r="Q255" s="111">
        <v>0</v>
      </c>
      <c r="R255" s="111"/>
      <c r="S255" s="111"/>
      <c r="T255" s="112">
        <f t="shared" si="3"/>
        <v>0</v>
      </c>
      <c r="U255" s="112"/>
    </row>
    <row r="256" spans="2:21" ht="23.25" customHeight="1">
      <c r="B256" s="60"/>
      <c r="C256" s="97" t="s">
        <v>260</v>
      </c>
      <c r="D256" s="97"/>
      <c r="E256" s="97"/>
      <c r="F256" s="97"/>
      <c r="G256" s="97"/>
      <c r="H256" s="97"/>
      <c r="I256" s="97"/>
      <c r="J256" s="97"/>
      <c r="K256" s="61" t="s">
        <v>537</v>
      </c>
      <c r="L256" s="98"/>
      <c r="M256" s="98"/>
      <c r="N256" s="99">
        <f>N257+N260+N264+N269</f>
        <v>34392877.890000001</v>
      </c>
      <c r="O256" s="99"/>
      <c r="P256" s="99"/>
      <c r="Q256" s="99">
        <f>Q257+Q260+Q264+Q269</f>
        <v>34392877.890000001</v>
      </c>
      <c r="R256" s="99"/>
      <c r="S256" s="99"/>
      <c r="T256" s="100">
        <f t="shared" si="3"/>
        <v>100</v>
      </c>
      <c r="U256" s="100"/>
    </row>
    <row r="257" spans="2:21" ht="15" customHeight="1">
      <c r="B257" s="62"/>
      <c r="C257" s="101" t="s">
        <v>261</v>
      </c>
      <c r="D257" s="101"/>
      <c r="E257" s="101"/>
      <c r="F257" s="101"/>
      <c r="G257" s="101"/>
      <c r="H257" s="101"/>
      <c r="I257" s="101"/>
      <c r="J257" s="101"/>
      <c r="K257" s="63" t="s">
        <v>537</v>
      </c>
      <c r="L257" s="102"/>
      <c r="M257" s="102"/>
      <c r="N257" s="103">
        <f>N258</f>
        <v>4316266.3899999997</v>
      </c>
      <c r="O257" s="103"/>
      <c r="P257" s="103"/>
      <c r="Q257" s="103">
        <f>Q258</f>
        <v>4316266.3899999997</v>
      </c>
      <c r="R257" s="103"/>
      <c r="S257" s="103"/>
      <c r="T257" s="104">
        <f t="shared" si="3"/>
        <v>100</v>
      </c>
      <c r="U257" s="104"/>
    </row>
    <row r="258" spans="2:21" ht="45.75" customHeight="1">
      <c r="B258" s="64"/>
      <c r="C258" s="105" t="s">
        <v>262</v>
      </c>
      <c r="D258" s="105"/>
      <c r="E258" s="105"/>
      <c r="F258" s="105"/>
      <c r="G258" s="105"/>
      <c r="H258" s="105"/>
      <c r="I258" s="105"/>
      <c r="J258" s="105"/>
      <c r="K258" s="65" t="s">
        <v>537</v>
      </c>
      <c r="L258" s="106"/>
      <c r="M258" s="106"/>
      <c r="N258" s="107">
        <f>N259</f>
        <v>4316266.3899999997</v>
      </c>
      <c r="O258" s="107"/>
      <c r="P258" s="107"/>
      <c r="Q258" s="107">
        <f>Q259</f>
        <v>4316266.3899999997</v>
      </c>
      <c r="R258" s="107"/>
      <c r="S258" s="107"/>
      <c r="T258" s="108">
        <f t="shared" si="3"/>
        <v>100</v>
      </c>
      <c r="U258" s="108"/>
    </row>
    <row r="259" spans="2:21" ht="23.25" customHeight="1">
      <c r="B259" s="62"/>
      <c r="C259" s="109" t="s">
        <v>263</v>
      </c>
      <c r="D259" s="109"/>
      <c r="E259" s="109"/>
      <c r="F259" s="109"/>
      <c r="G259" s="109"/>
      <c r="H259" s="109"/>
      <c r="I259" s="109"/>
      <c r="J259" s="109"/>
      <c r="K259" s="66" t="s">
        <v>537</v>
      </c>
      <c r="L259" s="110" t="s">
        <v>264</v>
      </c>
      <c r="M259" s="110"/>
      <c r="N259" s="113">
        <v>4316266.3899999997</v>
      </c>
      <c r="O259" s="113"/>
      <c r="P259" s="113"/>
      <c r="Q259" s="111">
        <v>4316266.3899999997</v>
      </c>
      <c r="R259" s="111"/>
      <c r="S259" s="111"/>
      <c r="T259" s="112">
        <f t="shared" si="3"/>
        <v>100</v>
      </c>
      <c r="U259" s="112"/>
    </row>
    <row r="260" spans="2:21" ht="15" customHeight="1">
      <c r="B260" s="62"/>
      <c r="C260" s="101" t="s">
        <v>265</v>
      </c>
      <c r="D260" s="101"/>
      <c r="E260" s="101"/>
      <c r="F260" s="101"/>
      <c r="G260" s="101"/>
      <c r="H260" s="101"/>
      <c r="I260" s="101"/>
      <c r="J260" s="101"/>
      <c r="K260" s="63" t="s">
        <v>537</v>
      </c>
      <c r="L260" s="102"/>
      <c r="M260" s="102"/>
      <c r="N260" s="103">
        <f>N261</f>
        <v>6453456.29</v>
      </c>
      <c r="O260" s="103"/>
      <c r="P260" s="103"/>
      <c r="Q260" s="103">
        <f>Q261</f>
        <v>6453456.29</v>
      </c>
      <c r="R260" s="103"/>
      <c r="S260" s="103"/>
      <c r="T260" s="104">
        <f t="shared" si="3"/>
        <v>100</v>
      </c>
      <c r="U260" s="104"/>
    </row>
    <row r="261" spans="2:21" ht="45.75" customHeight="1">
      <c r="B261" s="64"/>
      <c r="C261" s="105" t="s">
        <v>266</v>
      </c>
      <c r="D261" s="105"/>
      <c r="E261" s="105"/>
      <c r="F261" s="105"/>
      <c r="G261" s="105"/>
      <c r="H261" s="105"/>
      <c r="I261" s="105"/>
      <c r="J261" s="105"/>
      <c r="K261" s="65" t="s">
        <v>537</v>
      </c>
      <c r="L261" s="106"/>
      <c r="M261" s="106"/>
      <c r="N261" s="107">
        <f>N262+N263</f>
        <v>6453456.29</v>
      </c>
      <c r="O261" s="107"/>
      <c r="P261" s="107"/>
      <c r="Q261" s="107">
        <f>Q262+Q263</f>
        <v>6453456.29</v>
      </c>
      <c r="R261" s="107"/>
      <c r="S261" s="107"/>
      <c r="T261" s="108">
        <f t="shared" si="3"/>
        <v>100</v>
      </c>
      <c r="U261" s="108"/>
    </row>
    <row r="262" spans="2:21" ht="15" customHeight="1">
      <c r="B262" s="62"/>
      <c r="C262" s="109" t="s">
        <v>267</v>
      </c>
      <c r="D262" s="109"/>
      <c r="E262" s="109"/>
      <c r="F262" s="109"/>
      <c r="G262" s="109"/>
      <c r="H262" s="109"/>
      <c r="I262" s="109"/>
      <c r="J262" s="109"/>
      <c r="K262" s="66" t="s">
        <v>537</v>
      </c>
      <c r="L262" s="110" t="s">
        <v>268</v>
      </c>
      <c r="M262" s="110"/>
      <c r="N262" s="113">
        <v>3478856.29</v>
      </c>
      <c r="O262" s="113"/>
      <c r="P262" s="113"/>
      <c r="Q262" s="111">
        <v>3478856.29</v>
      </c>
      <c r="R262" s="111"/>
      <c r="S262" s="111"/>
      <c r="T262" s="112">
        <f t="shared" si="3"/>
        <v>100</v>
      </c>
      <c r="U262" s="112"/>
    </row>
    <row r="263" spans="2:21" ht="23.25" customHeight="1">
      <c r="B263" s="62"/>
      <c r="C263" s="109" t="s">
        <v>269</v>
      </c>
      <c r="D263" s="109"/>
      <c r="E263" s="109"/>
      <c r="F263" s="109"/>
      <c r="G263" s="109"/>
      <c r="H263" s="109"/>
      <c r="I263" s="109"/>
      <c r="J263" s="109"/>
      <c r="K263" s="66" t="s">
        <v>537</v>
      </c>
      <c r="L263" s="110" t="s">
        <v>270</v>
      </c>
      <c r="M263" s="110"/>
      <c r="N263" s="113">
        <v>2974600</v>
      </c>
      <c r="O263" s="113"/>
      <c r="P263" s="113"/>
      <c r="Q263" s="111">
        <v>2974600</v>
      </c>
      <c r="R263" s="111"/>
      <c r="S263" s="111"/>
      <c r="T263" s="112">
        <f t="shared" ref="T263:T326" si="4">Q263/N263*100</f>
        <v>100</v>
      </c>
      <c r="U263" s="112"/>
    </row>
    <row r="264" spans="2:21" ht="23.25" customHeight="1">
      <c r="B264" s="62"/>
      <c r="C264" s="101" t="s">
        <v>271</v>
      </c>
      <c r="D264" s="101"/>
      <c r="E264" s="101"/>
      <c r="F264" s="101"/>
      <c r="G264" s="101"/>
      <c r="H264" s="101"/>
      <c r="I264" s="101"/>
      <c r="J264" s="101"/>
      <c r="K264" s="63" t="s">
        <v>537</v>
      </c>
      <c r="L264" s="102"/>
      <c r="M264" s="102"/>
      <c r="N264" s="103">
        <f>N265</f>
        <v>18920896.919999998</v>
      </c>
      <c r="O264" s="103"/>
      <c r="P264" s="103"/>
      <c r="Q264" s="103">
        <f>Q265</f>
        <v>18920896.919999998</v>
      </c>
      <c r="R264" s="103"/>
      <c r="S264" s="103"/>
      <c r="T264" s="104">
        <f t="shared" si="4"/>
        <v>100</v>
      </c>
      <c r="U264" s="104"/>
    </row>
    <row r="265" spans="2:21" ht="45.75" customHeight="1">
      <c r="B265" s="64"/>
      <c r="C265" s="105" t="s">
        <v>272</v>
      </c>
      <c r="D265" s="105"/>
      <c r="E265" s="105"/>
      <c r="F265" s="105"/>
      <c r="G265" s="105"/>
      <c r="H265" s="105"/>
      <c r="I265" s="105"/>
      <c r="J265" s="105"/>
      <c r="K265" s="65" t="s">
        <v>537</v>
      </c>
      <c r="L265" s="106"/>
      <c r="M265" s="106"/>
      <c r="N265" s="107">
        <f>N266+N267+N268</f>
        <v>18920896.919999998</v>
      </c>
      <c r="O265" s="107"/>
      <c r="P265" s="107"/>
      <c r="Q265" s="107">
        <f>Q266+Q267+Q268</f>
        <v>18920896.919999998</v>
      </c>
      <c r="R265" s="107"/>
      <c r="S265" s="107"/>
      <c r="T265" s="108">
        <f t="shared" si="4"/>
        <v>100</v>
      </c>
      <c r="U265" s="108"/>
    </row>
    <row r="266" spans="2:21" ht="23.25" customHeight="1">
      <c r="B266" s="62"/>
      <c r="C266" s="109" t="s">
        <v>273</v>
      </c>
      <c r="D266" s="109"/>
      <c r="E266" s="109"/>
      <c r="F266" s="109"/>
      <c r="G266" s="109"/>
      <c r="H266" s="109"/>
      <c r="I266" s="109"/>
      <c r="J266" s="109"/>
      <c r="K266" s="66" t="s">
        <v>537</v>
      </c>
      <c r="L266" s="110" t="s">
        <v>274</v>
      </c>
      <c r="M266" s="110"/>
      <c r="N266" s="113">
        <v>2276931.85</v>
      </c>
      <c r="O266" s="113"/>
      <c r="P266" s="113"/>
      <c r="Q266" s="111">
        <v>2276931.85</v>
      </c>
      <c r="R266" s="111"/>
      <c r="S266" s="111"/>
      <c r="T266" s="112">
        <f t="shared" si="4"/>
        <v>100</v>
      </c>
      <c r="U266" s="112"/>
    </row>
    <row r="267" spans="2:21" ht="23.25" customHeight="1">
      <c r="B267" s="62"/>
      <c r="C267" s="109" t="s">
        <v>275</v>
      </c>
      <c r="D267" s="109"/>
      <c r="E267" s="109"/>
      <c r="F267" s="109"/>
      <c r="G267" s="109"/>
      <c r="H267" s="109"/>
      <c r="I267" s="109"/>
      <c r="J267" s="109"/>
      <c r="K267" s="66" t="s">
        <v>537</v>
      </c>
      <c r="L267" s="110" t="s">
        <v>276</v>
      </c>
      <c r="M267" s="110"/>
      <c r="N267" s="113">
        <v>15529277.939999999</v>
      </c>
      <c r="O267" s="113"/>
      <c r="P267" s="113"/>
      <c r="Q267" s="111">
        <v>15529277.939999999</v>
      </c>
      <c r="R267" s="111"/>
      <c r="S267" s="111"/>
      <c r="T267" s="112">
        <f t="shared" si="4"/>
        <v>100</v>
      </c>
      <c r="U267" s="112"/>
    </row>
    <row r="268" spans="2:21" ht="15" customHeight="1">
      <c r="B268" s="62"/>
      <c r="C268" s="109" t="s">
        <v>277</v>
      </c>
      <c r="D268" s="109"/>
      <c r="E268" s="109"/>
      <c r="F268" s="109"/>
      <c r="G268" s="109"/>
      <c r="H268" s="109"/>
      <c r="I268" s="109"/>
      <c r="J268" s="109"/>
      <c r="K268" s="66" t="s">
        <v>537</v>
      </c>
      <c r="L268" s="110" t="s">
        <v>278</v>
      </c>
      <c r="M268" s="110"/>
      <c r="N268" s="113">
        <v>1114687.1299999999</v>
      </c>
      <c r="O268" s="113"/>
      <c r="P268" s="113"/>
      <c r="Q268" s="111">
        <v>1114687.1299999999</v>
      </c>
      <c r="R268" s="111"/>
      <c r="S268" s="111"/>
      <c r="T268" s="112">
        <f t="shared" si="4"/>
        <v>100</v>
      </c>
      <c r="U268" s="112"/>
    </row>
    <row r="269" spans="2:21" ht="15" customHeight="1">
      <c r="B269" s="62"/>
      <c r="C269" s="101" t="s">
        <v>13</v>
      </c>
      <c r="D269" s="101"/>
      <c r="E269" s="101"/>
      <c r="F269" s="101"/>
      <c r="G269" s="101"/>
      <c r="H269" s="101"/>
      <c r="I269" s="101"/>
      <c r="J269" s="101"/>
      <c r="K269" s="63" t="s">
        <v>537</v>
      </c>
      <c r="L269" s="102"/>
      <c r="M269" s="102"/>
      <c r="N269" s="103">
        <f>N270</f>
        <v>4702258.29</v>
      </c>
      <c r="O269" s="103"/>
      <c r="P269" s="103"/>
      <c r="Q269" s="103">
        <f>Q270</f>
        <v>4702258.29</v>
      </c>
      <c r="R269" s="103"/>
      <c r="S269" s="103"/>
      <c r="T269" s="104">
        <f t="shared" si="4"/>
        <v>100</v>
      </c>
      <c r="U269" s="104"/>
    </row>
    <row r="270" spans="2:21" ht="23.25" customHeight="1">
      <c r="B270" s="64"/>
      <c r="C270" s="105" t="s">
        <v>14</v>
      </c>
      <c r="D270" s="105"/>
      <c r="E270" s="105"/>
      <c r="F270" s="105"/>
      <c r="G270" s="105"/>
      <c r="H270" s="105"/>
      <c r="I270" s="105"/>
      <c r="J270" s="105"/>
      <c r="K270" s="65" t="s">
        <v>537</v>
      </c>
      <c r="L270" s="106"/>
      <c r="M270" s="106"/>
      <c r="N270" s="107">
        <f>N271+N272</f>
        <v>4702258.29</v>
      </c>
      <c r="O270" s="107"/>
      <c r="P270" s="107"/>
      <c r="Q270" s="107">
        <f>Q271+Q272</f>
        <v>4702258.29</v>
      </c>
      <c r="R270" s="107"/>
      <c r="S270" s="107"/>
      <c r="T270" s="108">
        <f t="shared" si="4"/>
        <v>100</v>
      </c>
      <c r="U270" s="108"/>
    </row>
    <row r="271" spans="2:21" ht="23.25" customHeight="1">
      <c r="B271" s="62"/>
      <c r="C271" s="109" t="s">
        <v>279</v>
      </c>
      <c r="D271" s="109"/>
      <c r="E271" s="109"/>
      <c r="F271" s="109"/>
      <c r="G271" s="109"/>
      <c r="H271" s="109"/>
      <c r="I271" s="109"/>
      <c r="J271" s="109"/>
      <c r="K271" s="66" t="s">
        <v>537</v>
      </c>
      <c r="L271" s="110" t="s">
        <v>280</v>
      </c>
      <c r="M271" s="110"/>
      <c r="N271" s="113">
        <v>60020</v>
      </c>
      <c r="O271" s="113"/>
      <c r="P271" s="113"/>
      <c r="Q271" s="111">
        <v>60020</v>
      </c>
      <c r="R271" s="111"/>
      <c r="S271" s="111"/>
      <c r="T271" s="112">
        <f t="shared" si="4"/>
        <v>100</v>
      </c>
      <c r="U271" s="112"/>
    </row>
    <row r="272" spans="2:21" ht="23.25" customHeight="1">
      <c r="B272" s="62"/>
      <c r="C272" s="109" t="s">
        <v>281</v>
      </c>
      <c r="D272" s="109"/>
      <c r="E272" s="109"/>
      <c r="F272" s="109"/>
      <c r="G272" s="109"/>
      <c r="H272" s="109"/>
      <c r="I272" s="109"/>
      <c r="J272" s="109"/>
      <c r="K272" s="66" t="s">
        <v>537</v>
      </c>
      <c r="L272" s="110" t="s">
        <v>282</v>
      </c>
      <c r="M272" s="110"/>
      <c r="N272" s="113">
        <v>4642238.29</v>
      </c>
      <c r="O272" s="113"/>
      <c r="P272" s="113"/>
      <c r="Q272" s="111">
        <v>4642238.29</v>
      </c>
      <c r="R272" s="111"/>
      <c r="S272" s="111"/>
      <c r="T272" s="112">
        <f t="shared" si="4"/>
        <v>100</v>
      </c>
      <c r="U272" s="112"/>
    </row>
    <row r="273" spans="2:23" ht="15" customHeight="1">
      <c r="B273" s="60"/>
      <c r="C273" s="97" t="s">
        <v>283</v>
      </c>
      <c r="D273" s="97"/>
      <c r="E273" s="97"/>
      <c r="F273" s="97"/>
      <c r="G273" s="97"/>
      <c r="H273" s="97"/>
      <c r="I273" s="97"/>
      <c r="J273" s="97"/>
      <c r="K273" s="61" t="s">
        <v>537</v>
      </c>
      <c r="L273" s="98"/>
      <c r="M273" s="98"/>
      <c r="N273" s="99">
        <f>N274</f>
        <v>12515765.25</v>
      </c>
      <c r="O273" s="99"/>
      <c r="P273" s="99"/>
      <c r="Q273" s="99">
        <f>Q274</f>
        <v>12398712.75</v>
      </c>
      <c r="R273" s="99"/>
      <c r="S273" s="99"/>
      <c r="T273" s="100">
        <f t="shared" si="4"/>
        <v>99.064759543967966</v>
      </c>
      <c r="U273" s="100"/>
    </row>
    <row r="274" spans="2:23" ht="15" customHeight="1">
      <c r="B274" s="62"/>
      <c r="C274" s="101" t="s">
        <v>284</v>
      </c>
      <c r="D274" s="101"/>
      <c r="E274" s="101"/>
      <c r="F274" s="101"/>
      <c r="G274" s="101"/>
      <c r="H274" s="101"/>
      <c r="I274" s="101"/>
      <c r="J274" s="101"/>
      <c r="K274" s="63" t="s">
        <v>537</v>
      </c>
      <c r="L274" s="102"/>
      <c r="M274" s="102"/>
      <c r="N274" s="103">
        <f>N275+N278</f>
        <v>12515765.25</v>
      </c>
      <c r="O274" s="103"/>
      <c r="P274" s="103"/>
      <c r="Q274" s="103">
        <f>Q275+Q278</f>
        <v>12398712.75</v>
      </c>
      <c r="R274" s="103"/>
      <c r="S274" s="103"/>
      <c r="T274" s="104">
        <f t="shared" si="4"/>
        <v>99.064759543967966</v>
      </c>
      <c r="U274" s="104"/>
    </row>
    <row r="275" spans="2:23" ht="23.25" customHeight="1">
      <c r="B275" s="64"/>
      <c r="C275" s="105" t="s">
        <v>285</v>
      </c>
      <c r="D275" s="105"/>
      <c r="E275" s="105"/>
      <c r="F275" s="105"/>
      <c r="G275" s="105"/>
      <c r="H275" s="105"/>
      <c r="I275" s="105"/>
      <c r="J275" s="105"/>
      <c r="K275" s="65" t="s">
        <v>537</v>
      </c>
      <c r="L275" s="106"/>
      <c r="M275" s="106"/>
      <c r="N275" s="107">
        <f>N276+N277</f>
        <v>12280977.75</v>
      </c>
      <c r="O275" s="107"/>
      <c r="P275" s="107"/>
      <c r="Q275" s="107">
        <f>Q276+Q277</f>
        <v>12280977.75</v>
      </c>
      <c r="R275" s="107"/>
      <c r="S275" s="107"/>
      <c r="T275" s="108">
        <f t="shared" si="4"/>
        <v>100</v>
      </c>
      <c r="U275" s="108"/>
    </row>
    <row r="276" spans="2:23" ht="45.75" customHeight="1">
      <c r="B276" s="62"/>
      <c r="C276" s="109" t="s">
        <v>286</v>
      </c>
      <c r="D276" s="109"/>
      <c r="E276" s="109"/>
      <c r="F276" s="109"/>
      <c r="G276" s="109"/>
      <c r="H276" s="109"/>
      <c r="I276" s="109"/>
      <c r="J276" s="109"/>
      <c r="K276" s="66" t="s">
        <v>537</v>
      </c>
      <c r="L276" s="110" t="s">
        <v>287</v>
      </c>
      <c r="M276" s="110"/>
      <c r="N276" s="113">
        <v>550000</v>
      </c>
      <c r="O276" s="113"/>
      <c r="P276" s="113"/>
      <c r="Q276" s="111">
        <v>550000</v>
      </c>
      <c r="R276" s="111"/>
      <c r="S276" s="111"/>
      <c r="T276" s="112">
        <f t="shared" si="4"/>
        <v>100</v>
      </c>
      <c r="U276" s="112"/>
    </row>
    <row r="277" spans="2:23" ht="23.25" customHeight="1">
      <c r="B277" s="62"/>
      <c r="C277" s="109" t="s">
        <v>288</v>
      </c>
      <c r="D277" s="109"/>
      <c r="E277" s="109"/>
      <c r="F277" s="109"/>
      <c r="G277" s="109"/>
      <c r="H277" s="109"/>
      <c r="I277" s="109"/>
      <c r="J277" s="109"/>
      <c r="K277" s="66" t="s">
        <v>537</v>
      </c>
      <c r="L277" s="110" t="s">
        <v>289</v>
      </c>
      <c r="M277" s="110"/>
      <c r="N277" s="113">
        <v>11730977.75</v>
      </c>
      <c r="O277" s="113"/>
      <c r="P277" s="113"/>
      <c r="Q277" s="111">
        <v>11730977.75</v>
      </c>
      <c r="R277" s="111"/>
      <c r="S277" s="111"/>
      <c r="T277" s="112">
        <f t="shared" si="4"/>
        <v>100</v>
      </c>
      <c r="U277" s="112"/>
    </row>
    <row r="278" spans="2:23" ht="15" customHeight="1">
      <c r="B278" s="64"/>
      <c r="C278" s="105" t="s">
        <v>290</v>
      </c>
      <c r="D278" s="105"/>
      <c r="E278" s="105"/>
      <c r="F278" s="105"/>
      <c r="G278" s="105"/>
      <c r="H278" s="105"/>
      <c r="I278" s="105"/>
      <c r="J278" s="105"/>
      <c r="K278" s="65" t="s">
        <v>537</v>
      </c>
      <c r="L278" s="106"/>
      <c r="M278" s="106"/>
      <c r="N278" s="107">
        <f>N279</f>
        <v>234787.5</v>
      </c>
      <c r="O278" s="107"/>
      <c r="P278" s="107"/>
      <c r="Q278" s="107">
        <f>Q279</f>
        <v>117735</v>
      </c>
      <c r="R278" s="107"/>
      <c r="S278" s="107"/>
      <c r="T278" s="108">
        <f t="shared" si="4"/>
        <v>50.145344194218175</v>
      </c>
      <c r="U278" s="108"/>
    </row>
    <row r="279" spans="2:23" ht="23.25" customHeight="1">
      <c r="B279" s="62"/>
      <c r="C279" s="109" t="s">
        <v>291</v>
      </c>
      <c r="D279" s="109"/>
      <c r="E279" s="109"/>
      <c r="F279" s="109"/>
      <c r="G279" s="109"/>
      <c r="H279" s="109"/>
      <c r="I279" s="109"/>
      <c r="J279" s="109"/>
      <c r="K279" s="66" t="s">
        <v>537</v>
      </c>
      <c r="L279" s="110" t="s">
        <v>292</v>
      </c>
      <c r="M279" s="110"/>
      <c r="N279" s="113">
        <v>234787.5</v>
      </c>
      <c r="O279" s="113"/>
      <c r="P279" s="113"/>
      <c r="Q279" s="111">
        <v>117735</v>
      </c>
      <c r="R279" s="111"/>
      <c r="S279" s="111"/>
      <c r="T279" s="112">
        <f t="shared" si="4"/>
        <v>50.145344194218175</v>
      </c>
      <c r="U279" s="112"/>
    </row>
    <row r="280" spans="2:23" ht="23.25" customHeight="1">
      <c r="B280" s="60"/>
      <c r="C280" s="97" t="s">
        <v>6</v>
      </c>
      <c r="D280" s="97"/>
      <c r="E280" s="97"/>
      <c r="F280" s="97"/>
      <c r="G280" s="97"/>
      <c r="H280" s="97"/>
      <c r="I280" s="97"/>
      <c r="J280" s="97"/>
      <c r="K280" s="61" t="s">
        <v>537</v>
      </c>
      <c r="L280" s="98"/>
      <c r="M280" s="98"/>
      <c r="N280" s="99">
        <f>N281+N288+N292+N296</f>
        <v>377421168.09000003</v>
      </c>
      <c r="O280" s="99"/>
      <c r="P280" s="99"/>
      <c r="Q280" s="99">
        <f>Q281+Q288+Q292+Q296</f>
        <v>365969566.20999998</v>
      </c>
      <c r="R280" s="99"/>
      <c r="S280" s="99"/>
      <c r="T280" s="100">
        <f t="shared" si="4"/>
        <v>96.965829463685694</v>
      </c>
      <c r="U280" s="100"/>
    </row>
    <row r="281" spans="2:23" ht="15" customHeight="1">
      <c r="B281" s="62"/>
      <c r="C281" s="101" t="s">
        <v>293</v>
      </c>
      <c r="D281" s="101"/>
      <c r="E281" s="101"/>
      <c r="F281" s="101"/>
      <c r="G281" s="101"/>
      <c r="H281" s="101"/>
      <c r="I281" s="101"/>
      <c r="J281" s="101"/>
      <c r="K281" s="63" t="s">
        <v>537</v>
      </c>
      <c r="L281" s="102"/>
      <c r="M281" s="102"/>
      <c r="N281" s="103">
        <f>N282+N286</f>
        <v>30523438.940000001</v>
      </c>
      <c r="O281" s="103"/>
      <c r="P281" s="103"/>
      <c r="Q281" s="103">
        <f>Q282+Q286</f>
        <v>23439108.829999998</v>
      </c>
      <c r="R281" s="103"/>
      <c r="S281" s="103"/>
      <c r="T281" s="104">
        <f t="shared" si="4"/>
        <v>76.790524410025725</v>
      </c>
      <c r="U281" s="104"/>
    </row>
    <row r="282" spans="2:23" ht="23.25" customHeight="1">
      <c r="B282" s="64"/>
      <c r="C282" s="105" t="s">
        <v>294</v>
      </c>
      <c r="D282" s="105"/>
      <c r="E282" s="105"/>
      <c r="F282" s="105"/>
      <c r="G282" s="105"/>
      <c r="H282" s="105"/>
      <c r="I282" s="105"/>
      <c r="J282" s="105"/>
      <c r="K282" s="65" t="s">
        <v>537</v>
      </c>
      <c r="L282" s="106"/>
      <c r="M282" s="106"/>
      <c r="N282" s="107">
        <f>N283+N284+N285</f>
        <v>29005198.940000001</v>
      </c>
      <c r="O282" s="107"/>
      <c r="P282" s="107"/>
      <c r="Q282" s="107">
        <f>Q283+Q284+Q285</f>
        <v>21951838.829999998</v>
      </c>
      <c r="R282" s="107"/>
      <c r="S282" s="107"/>
      <c r="T282" s="108">
        <f t="shared" si="4"/>
        <v>75.682428089562336</v>
      </c>
      <c r="U282" s="108"/>
    </row>
    <row r="283" spans="2:23" ht="34.5" customHeight="1">
      <c r="B283" s="62"/>
      <c r="C283" s="109" t="s">
        <v>295</v>
      </c>
      <c r="D283" s="109"/>
      <c r="E283" s="109"/>
      <c r="F283" s="109"/>
      <c r="G283" s="109"/>
      <c r="H283" s="109"/>
      <c r="I283" s="109"/>
      <c r="J283" s="109"/>
      <c r="K283" s="66" t="s">
        <v>537</v>
      </c>
      <c r="L283" s="110" t="s">
        <v>296</v>
      </c>
      <c r="M283" s="110"/>
      <c r="N283" s="113">
        <v>14550008.98</v>
      </c>
      <c r="O283" s="113"/>
      <c r="P283" s="113"/>
      <c r="Q283" s="111">
        <v>7538834.7199999997</v>
      </c>
      <c r="R283" s="111"/>
      <c r="S283" s="111"/>
      <c r="T283" s="112">
        <f t="shared" si="4"/>
        <v>51.81326506645221</v>
      </c>
      <c r="U283" s="112"/>
      <c r="W283" s="70"/>
    </row>
    <row r="284" spans="2:23" ht="23.25" customHeight="1">
      <c r="B284" s="62"/>
      <c r="C284" s="109" t="s">
        <v>297</v>
      </c>
      <c r="D284" s="109"/>
      <c r="E284" s="109"/>
      <c r="F284" s="109"/>
      <c r="G284" s="109"/>
      <c r="H284" s="109"/>
      <c r="I284" s="109"/>
      <c r="J284" s="109"/>
      <c r="K284" s="66" t="s">
        <v>537</v>
      </c>
      <c r="L284" s="110" t="s">
        <v>298</v>
      </c>
      <c r="M284" s="110"/>
      <c r="N284" s="113">
        <v>13920189.960000001</v>
      </c>
      <c r="O284" s="113"/>
      <c r="P284" s="113"/>
      <c r="Q284" s="111">
        <v>13883004.109999999</v>
      </c>
      <c r="R284" s="111"/>
      <c r="S284" s="111"/>
      <c r="T284" s="112">
        <f t="shared" si="4"/>
        <v>99.732863918474848</v>
      </c>
      <c r="U284" s="112"/>
    </row>
    <row r="285" spans="2:23" ht="34.5" customHeight="1">
      <c r="B285" s="62"/>
      <c r="C285" s="109" t="s">
        <v>299</v>
      </c>
      <c r="D285" s="109"/>
      <c r="E285" s="109"/>
      <c r="F285" s="109"/>
      <c r="G285" s="109"/>
      <c r="H285" s="109"/>
      <c r="I285" s="109"/>
      <c r="J285" s="109"/>
      <c r="K285" s="66" t="s">
        <v>537</v>
      </c>
      <c r="L285" s="110" t="s">
        <v>300</v>
      </c>
      <c r="M285" s="110"/>
      <c r="N285" s="113">
        <v>535000</v>
      </c>
      <c r="O285" s="113"/>
      <c r="P285" s="113"/>
      <c r="Q285" s="111">
        <v>530000</v>
      </c>
      <c r="R285" s="111"/>
      <c r="S285" s="111"/>
      <c r="T285" s="112">
        <f t="shared" si="4"/>
        <v>99.065420560747668</v>
      </c>
      <c r="U285" s="112"/>
    </row>
    <row r="286" spans="2:23" ht="23.25" customHeight="1">
      <c r="B286" s="64"/>
      <c r="C286" s="105" t="s">
        <v>14</v>
      </c>
      <c r="D286" s="105"/>
      <c r="E286" s="105"/>
      <c r="F286" s="105"/>
      <c r="G286" s="105"/>
      <c r="H286" s="105"/>
      <c r="I286" s="105"/>
      <c r="J286" s="105"/>
      <c r="K286" s="65" t="s">
        <v>537</v>
      </c>
      <c r="L286" s="106"/>
      <c r="M286" s="106"/>
      <c r="N286" s="107">
        <f>N287</f>
        <v>1518240</v>
      </c>
      <c r="O286" s="107"/>
      <c r="P286" s="107"/>
      <c r="Q286" s="107">
        <f>Q287</f>
        <v>1487270</v>
      </c>
      <c r="R286" s="107"/>
      <c r="S286" s="107"/>
      <c r="T286" s="108">
        <f t="shared" si="4"/>
        <v>97.960138054589535</v>
      </c>
      <c r="U286" s="108"/>
    </row>
    <row r="287" spans="2:23" ht="23.25" customHeight="1">
      <c r="B287" s="62"/>
      <c r="C287" s="109" t="s">
        <v>301</v>
      </c>
      <c r="D287" s="109"/>
      <c r="E287" s="109"/>
      <c r="F287" s="109"/>
      <c r="G287" s="109"/>
      <c r="H287" s="109"/>
      <c r="I287" s="109"/>
      <c r="J287" s="109"/>
      <c r="K287" s="66" t="s">
        <v>537</v>
      </c>
      <c r="L287" s="110" t="s">
        <v>302</v>
      </c>
      <c r="M287" s="110"/>
      <c r="N287" s="113">
        <v>1518240</v>
      </c>
      <c r="O287" s="113"/>
      <c r="P287" s="113"/>
      <c r="Q287" s="111">
        <v>1487270</v>
      </c>
      <c r="R287" s="111"/>
      <c r="S287" s="111"/>
      <c r="T287" s="112">
        <f t="shared" si="4"/>
        <v>97.960138054589535</v>
      </c>
      <c r="U287" s="112"/>
    </row>
    <row r="288" spans="2:23" ht="23.25" customHeight="1">
      <c r="B288" s="62"/>
      <c r="C288" s="101" t="s">
        <v>7</v>
      </c>
      <c r="D288" s="101"/>
      <c r="E288" s="101"/>
      <c r="F288" s="101"/>
      <c r="G288" s="101"/>
      <c r="H288" s="101"/>
      <c r="I288" s="101"/>
      <c r="J288" s="101"/>
      <c r="K288" s="63" t="s">
        <v>537</v>
      </c>
      <c r="L288" s="102"/>
      <c r="M288" s="102"/>
      <c r="N288" s="103">
        <f>N289</f>
        <v>401760</v>
      </c>
      <c r="O288" s="103"/>
      <c r="P288" s="103"/>
      <c r="Q288" s="103">
        <f>Q289</f>
        <v>309075</v>
      </c>
      <c r="R288" s="103"/>
      <c r="S288" s="103"/>
      <c r="T288" s="104">
        <f t="shared" si="4"/>
        <v>76.93025686977299</v>
      </c>
      <c r="U288" s="104"/>
    </row>
    <row r="289" spans="2:21" ht="23.25" customHeight="1">
      <c r="B289" s="64"/>
      <c r="C289" s="105" t="s">
        <v>8</v>
      </c>
      <c r="D289" s="105"/>
      <c r="E289" s="105"/>
      <c r="F289" s="105"/>
      <c r="G289" s="105"/>
      <c r="H289" s="105"/>
      <c r="I289" s="105"/>
      <c r="J289" s="105"/>
      <c r="K289" s="65" t="s">
        <v>537</v>
      </c>
      <c r="L289" s="106"/>
      <c r="M289" s="106"/>
      <c r="N289" s="107">
        <f>N290+N291</f>
        <v>401760</v>
      </c>
      <c r="O289" s="107"/>
      <c r="P289" s="107"/>
      <c r="Q289" s="107">
        <f>Q290+Q291</f>
        <v>309075</v>
      </c>
      <c r="R289" s="107"/>
      <c r="S289" s="107"/>
      <c r="T289" s="108">
        <f t="shared" si="4"/>
        <v>76.93025686977299</v>
      </c>
      <c r="U289" s="108"/>
    </row>
    <row r="290" spans="2:21" ht="23.25" customHeight="1">
      <c r="B290" s="62"/>
      <c r="C290" s="109" t="s">
        <v>9</v>
      </c>
      <c r="D290" s="109"/>
      <c r="E290" s="109"/>
      <c r="F290" s="109"/>
      <c r="G290" s="109"/>
      <c r="H290" s="109"/>
      <c r="I290" s="109"/>
      <c r="J290" s="109"/>
      <c r="K290" s="66" t="s">
        <v>537</v>
      </c>
      <c r="L290" s="110" t="s">
        <v>10</v>
      </c>
      <c r="M290" s="110"/>
      <c r="N290" s="113">
        <v>385000</v>
      </c>
      <c r="O290" s="113"/>
      <c r="P290" s="113"/>
      <c r="Q290" s="111">
        <v>304075</v>
      </c>
      <c r="R290" s="111"/>
      <c r="S290" s="111"/>
      <c r="T290" s="112">
        <f t="shared" si="4"/>
        <v>78.98051948051949</v>
      </c>
      <c r="U290" s="112"/>
    </row>
    <row r="291" spans="2:21" ht="34.5" customHeight="1">
      <c r="B291" s="62"/>
      <c r="C291" s="109" t="s">
        <v>11</v>
      </c>
      <c r="D291" s="109"/>
      <c r="E291" s="109"/>
      <c r="F291" s="109"/>
      <c r="G291" s="109"/>
      <c r="H291" s="109"/>
      <c r="I291" s="109"/>
      <c r="J291" s="109"/>
      <c r="K291" s="66" t="s">
        <v>537</v>
      </c>
      <c r="L291" s="110" t="s">
        <v>12</v>
      </c>
      <c r="M291" s="110"/>
      <c r="N291" s="113">
        <v>16760</v>
      </c>
      <c r="O291" s="113"/>
      <c r="P291" s="113"/>
      <c r="Q291" s="111">
        <v>5000</v>
      </c>
      <c r="R291" s="111"/>
      <c r="S291" s="111"/>
      <c r="T291" s="112">
        <f t="shared" si="4"/>
        <v>29.832935560859188</v>
      </c>
      <c r="U291" s="112"/>
    </row>
    <row r="292" spans="2:21" ht="15" customHeight="1">
      <c r="B292" s="62"/>
      <c r="C292" s="101" t="s">
        <v>303</v>
      </c>
      <c r="D292" s="101"/>
      <c r="E292" s="101"/>
      <c r="F292" s="101"/>
      <c r="G292" s="101"/>
      <c r="H292" s="101"/>
      <c r="I292" s="101"/>
      <c r="J292" s="101"/>
      <c r="K292" s="63" t="s">
        <v>537</v>
      </c>
      <c r="L292" s="102"/>
      <c r="M292" s="102"/>
      <c r="N292" s="103">
        <f>N293</f>
        <v>7441983.1100000003</v>
      </c>
      <c r="O292" s="103"/>
      <c r="P292" s="103"/>
      <c r="Q292" s="103">
        <f>Q293</f>
        <v>7144058.1100000003</v>
      </c>
      <c r="R292" s="103"/>
      <c r="S292" s="103"/>
      <c r="T292" s="104">
        <f t="shared" si="4"/>
        <v>95.99669878853031</v>
      </c>
      <c r="U292" s="104"/>
    </row>
    <row r="293" spans="2:21" ht="15" customHeight="1">
      <c r="B293" s="64"/>
      <c r="C293" s="105" t="s">
        <v>304</v>
      </c>
      <c r="D293" s="105"/>
      <c r="E293" s="105"/>
      <c r="F293" s="105"/>
      <c r="G293" s="105"/>
      <c r="H293" s="105"/>
      <c r="I293" s="105"/>
      <c r="J293" s="105"/>
      <c r="K293" s="65" t="s">
        <v>537</v>
      </c>
      <c r="L293" s="106"/>
      <c r="M293" s="106"/>
      <c r="N293" s="107">
        <f>N294+N295</f>
        <v>7441983.1100000003</v>
      </c>
      <c r="O293" s="107"/>
      <c r="P293" s="107"/>
      <c r="Q293" s="107">
        <f>Q294+Q295</f>
        <v>7144058.1100000003</v>
      </c>
      <c r="R293" s="107"/>
      <c r="S293" s="107"/>
      <c r="T293" s="108">
        <f t="shared" si="4"/>
        <v>95.99669878853031</v>
      </c>
      <c r="U293" s="108"/>
    </row>
    <row r="294" spans="2:21" ht="15" customHeight="1">
      <c r="B294" s="62"/>
      <c r="C294" s="109" t="s">
        <v>305</v>
      </c>
      <c r="D294" s="109"/>
      <c r="E294" s="109"/>
      <c r="F294" s="109"/>
      <c r="G294" s="109"/>
      <c r="H294" s="109"/>
      <c r="I294" s="109"/>
      <c r="J294" s="109"/>
      <c r="K294" s="66" t="s">
        <v>537</v>
      </c>
      <c r="L294" s="110" t="s">
        <v>306</v>
      </c>
      <c r="M294" s="110"/>
      <c r="N294" s="113">
        <v>64000</v>
      </c>
      <c r="O294" s="113"/>
      <c r="P294" s="113"/>
      <c r="Q294" s="111">
        <v>64000</v>
      </c>
      <c r="R294" s="111"/>
      <c r="S294" s="111"/>
      <c r="T294" s="112">
        <f t="shared" si="4"/>
        <v>100</v>
      </c>
      <c r="U294" s="112"/>
    </row>
    <row r="295" spans="2:21" ht="15" customHeight="1">
      <c r="B295" s="62"/>
      <c r="C295" s="109" t="s">
        <v>307</v>
      </c>
      <c r="D295" s="109"/>
      <c r="E295" s="109"/>
      <c r="F295" s="109"/>
      <c r="G295" s="109"/>
      <c r="H295" s="109"/>
      <c r="I295" s="109"/>
      <c r="J295" s="109"/>
      <c r="K295" s="66" t="s">
        <v>537</v>
      </c>
      <c r="L295" s="110" t="s">
        <v>308</v>
      </c>
      <c r="M295" s="110"/>
      <c r="N295" s="113">
        <v>7377983.1100000003</v>
      </c>
      <c r="O295" s="113"/>
      <c r="P295" s="113"/>
      <c r="Q295" s="111">
        <v>7080058.1100000003</v>
      </c>
      <c r="R295" s="111"/>
      <c r="S295" s="111"/>
      <c r="T295" s="112">
        <f t="shared" si="4"/>
        <v>95.961972322812755</v>
      </c>
      <c r="U295" s="112"/>
    </row>
    <row r="296" spans="2:21" ht="15" customHeight="1">
      <c r="B296" s="62"/>
      <c r="C296" s="101" t="s">
        <v>13</v>
      </c>
      <c r="D296" s="101"/>
      <c r="E296" s="101"/>
      <c r="F296" s="101"/>
      <c r="G296" s="101"/>
      <c r="H296" s="101"/>
      <c r="I296" s="101"/>
      <c r="J296" s="101"/>
      <c r="K296" s="63" t="s">
        <v>537</v>
      </c>
      <c r="L296" s="102"/>
      <c r="M296" s="102"/>
      <c r="N296" s="103">
        <f>N297</f>
        <v>339053986.04000002</v>
      </c>
      <c r="O296" s="103"/>
      <c r="P296" s="103"/>
      <c r="Q296" s="103">
        <f>Q297</f>
        <v>335077324.26999998</v>
      </c>
      <c r="R296" s="103"/>
      <c r="S296" s="103"/>
      <c r="T296" s="104">
        <f t="shared" si="4"/>
        <v>98.827130211195652</v>
      </c>
      <c r="U296" s="104"/>
    </row>
    <row r="297" spans="2:21" ht="23.25" customHeight="1">
      <c r="B297" s="64"/>
      <c r="C297" s="105" t="s">
        <v>14</v>
      </c>
      <c r="D297" s="105"/>
      <c r="E297" s="105"/>
      <c r="F297" s="105"/>
      <c r="G297" s="105"/>
      <c r="H297" s="105"/>
      <c r="I297" s="105"/>
      <c r="J297" s="105"/>
      <c r="K297" s="65" t="s">
        <v>537</v>
      </c>
      <c r="L297" s="106"/>
      <c r="M297" s="106"/>
      <c r="N297" s="107">
        <f>N298+N299+N300+N301+N302+N303</f>
        <v>339053986.04000002</v>
      </c>
      <c r="O297" s="107"/>
      <c r="P297" s="107"/>
      <c r="Q297" s="107">
        <f>Q298+Q299+Q300+Q301+Q302+Q303</f>
        <v>335077324.26999998</v>
      </c>
      <c r="R297" s="107"/>
      <c r="S297" s="107"/>
      <c r="T297" s="108">
        <f t="shared" si="4"/>
        <v>98.827130211195652</v>
      </c>
      <c r="U297" s="108"/>
    </row>
    <row r="298" spans="2:21" ht="15" customHeight="1">
      <c r="B298" s="62"/>
      <c r="C298" s="109" t="s">
        <v>309</v>
      </c>
      <c r="D298" s="109"/>
      <c r="E298" s="109"/>
      <c r="F298" s="109"/>
      <c r="G298" s="109"/>
      <c r="H298" s="109"/>
      <c r="I298" s="109"/>
      <c r="J298" s="109"/>
      <c r="K298" s="66" t="s">
        <v>537</v>
      </c>
      <c r="L298" s="110" t="s">
        <v>310</v>
      </c>
      <c r="M298" s="110"/>
      <c r="N298" s="113">
        <v>2387412.2999999998</v>
      </c>
      <c r="O298" s="113"/>
      <c r="P298" s="113"/>
      <c r="Q298" s="111">
        <v>2387412.2999999998</v>
      </c>
      <c r="R298" s="111"/>
      <c r="S298" s="111"/>
      <c r="T298" s="112">
        <f t="shared" si="4"/>
        <v>100</v>
      </c>
      <c r="U298" s="112"/>
    </row>
    <row r="299" spans="2:21" ht="15" customHeight="1">
      <c r="B299" s="62"/>
      <c r="C299" s="109" t="s">
        <v>311</v>
      </c>
      <c r="D299" s="109"/>
      <c r="E299" s="109"/>
      <c r="F299" s="109"/>
      <c r="G299" s="109"/>
      <c r="H299" s="109"/>
      <c r="I299" s="109"/>
      <c r="J299" s="109"/>
      <c r="K299" s="66" t="s">
        <v>537</v>
      </c>
      <c r="L299" s="110" t="s">
        <v>312</v>
      </c>
      <c r="M299" s="110"/>
      <c r="N299" s="113">
        <v>138580108.24000001</v>
      </c>
      <c r="O299" s="113"/>
      <c r="P299" s="113"/>
      <c r="Q299" s="111">
        <v>134844695.21000001</v>
      </c>
      <c r="R299" s="111"/>
      <c r="S299" s="111"/>
      <c r="T299" s="112">
        <f t="shared" si="4"/>
        <v>97.304509949197879</v>
      </c>
      <c r="U299" s="112"/>
    </row>
    <row r="300" spans="2:21" ht="34.5" customHeight="1">
      <c r="B300" s="62"/>
      <c r="C300" s="109" t="s">
        <v>313</v>
      </c>
      <c r="D300" s="109"/>
      <c r="E300" s="109"/>
      <c r="F300" s="109"/>
      <c r="G300" s="109"/>
      <c r="H300" s="109"/>
      <c r="I300" s="109"/>
      <c r="J300" s="109"/>
      <c r="K300" s="66" t="s">
        <v>537</v>
      </c>
      <c r="L300" s="110" t="s">
        <v>314</v>
      </c>
      <c r="M300" s="110"/>
      <c r="N300" s="113">
        <v>40202348.200000003</v>
      </c>
      <c r="O300" s="113"/>
      <c r="P300" s="113"/>
      <c r="Q300" s="111">
        <v>40199860</v>
      </c>
      <c r="R300" s="111"/>
      <c r="S300" s="111"/>
      <c r="T300" s="112">
        <f t="shared" si="4"/>
        <v>99.993810809289982</v>
      </c>
      <c r="U300" s="112"/>
    </row>
    <row r="301" spans="2:21" ht="34.5" customHeight="1">
      <c r="B301" s="62"/>
      <c r="C301" s="109" t="s">
        <v>315</v>
      </c>
      <c r="D301" s="109"/>
      <c r="E301" s="109"/>
      <c r="F301" s="109"/>
      <c r="G301" s="109"/>
      <c r="H301" s="109"/>
      <c r="I301" s="109"/>
      <c r="J301" s="109"/>
      <c r="K301" s="66" t="s">
        <v>537</v>
      </c>
      <c r="L301" s="110" t="s">
        <v>316</v>
      </c>
      <c r="M301" s="110"/>
      <c r="N301" s="113">
        <f>157539856.27+68864.03</f>
        <v>157608720.30000001</v>
      </c>
      <c r="O301" s="113"/>
      <c r="P301" s="113"/>
      <c r="Q301" s="111">
        <v>157380159.75999999</v>
      </c>
      <c r="R301" s="111"/>
      <c r="S301" s="111"/>
      <c r="T301" s="112">
        <f t="shared" si="4"/>
        <v>99.854982300747722</v>
      </c>
      <c r="U301" s="112"/>
    </row>
    <row r="302" spans="2:21" ht="23.25" customHeight="1">
      <c r="B302" s="62"/>
      <c r="C302" s="109" t="s">
        <v>317</v>
      </c>
      <c r="D302" s="109"/>
      <c r="E302" s="109"/>
      <c r="F302" s="109"/>
      <c r="G302" s="109"/>
      <c r="H302" s="109"/>
      <c r="I302" s="109"/>
      <c r="J302" s="109"/>
      <c r="K302" s="66" t="s">
        <v>537</v>
      </c>
      <c r="L302" s="110" t="s">
        <v>318</v>
      </c>
      <c r="M302" s="110"/>
      <c r="N302" s="113">
        <v>62000</v>
      </c>
      <c r="O302" s="113"/>
      <c r="P302" s="113"/>
      <c r="Q302" s="111">
        <v>61800</v>
      </c>
      <c r="R302" s="111"/>
      <c r="S302" s="111"/>
      <c r="T302" s="112">
        <f t="shared" si="4"/>
        <v>99.677419354838719</v>
      </c>
      <c r="U302" s="112"/>
    </row>
    <row r="303" spans="2:21" ht="23.25" customHeight="1">
      <c r="B303" s="62"/>
      <c r="C303" s="109" t="s">
        <v>319</v>
      </c>
      <c r="D303" s="109"/>
      <c r="E303" s="109"/>
      <c r="F303" s="109"/>
      <c r="G303" s="109"/>
      <c r="H303" s="109"/>
      <c r="I303" s="109"/>
      <c r="J303" s="109"/>
      <c r="K303" s="66" t="s">
        <v>537</v>
      </c>
      <c r="L303" s="110" t="s">
        <v>320</v>
      </c>
      <c r="M303" s="110"/>
      <c r="N303" s="113">
        <v>213397</v>
      </c>
      <c r="O303" s="113"/>
      <c r="P303" s="113"/>
      <c r="Q303" s="111">
        <v>203397</v>
      </c>
      <c r="R303" s="111"/>
      <c r="S303" s="111"/>
      <c r="T303" s="112">
        <f t="shared" si="4"/>
        <v>95.313898508413899</v>
      </c>
      <c r="U303" s="112"/>
    </row>
    <row r="304" spans="2:21" ht="34.5" customHeight="1">
      <c r="B304" s="60"/>
      <c r="C304" s="97" t="s">
        <v>44</v>
      </c>
      <c r="D304" s="97"/>
      <c r="E304" s="97"/>
      <c r="F304" s="97"/>
      <c r="G304" s="97"/>
      <c r="H304" s="97"/>
      <c r="I304" s="97"/>
      <c r="J304" s="97"/>
      <c r="K304" s="61" t="s">
        <v>537</v>
      </c>
      <c r="L304" s="98"/>
      <c r="M304" s="98"/>
      <c r="N304" s="99">
        <f>N305+N318</f>
        <v>20573187.940000001</v>
      </c>
      <c r="O304" s="99"/>
      <c r="P304" s="99"/>
      <c r="Q304" s="99">
        <f>Q305+Q318</f>
        <v>15973619.970000001</v>
      </c>
      <c r="R304" s="99"/>
      <c r="S304" s="99"/>
      <c r="T304" s="100">
        <f t="shared" si="4"/>
        <v>77.642901122498557</v>
      </c>
      <c r="U304" s="100"/>
    </row>
    <row r="305" spans="2:21" ht="34.5" customHeight="1">
      <c r="B305" s="62"/>
      <c r="C305" s="101" t="s">
        <v>321</v>
      </c>
      <c r="D305" s="101"/>
      <c r="E305" s="101"/>
      <c r="F305" s="101"/>
      <c r="G305" s="101"/>
      <c r="H305" s="101"/>
      <c r="I305" s="101"/>
      <c r="J305" s="101"/>
      <c r="K305" s="63" t="s">
        <v>537</v>
      </c>
      <c r="L305" s="102"/>
      <c r="M305" s="102"/>
      <c r="N305" s="103">
        <f>N306+N314</f>
        <v>19519397.940000001</v>
      </c>
      <c r="O305" s="103"/>
      <c r="P305" s="103"/>
      <c r="Q305" s="103">
        <f>Q306+Q314</f>
        <v>14919829.970000001</v>
      </c>
      <c r="R305" s="103"/>
      <c r="S305" s="103"/>
      <c r="T305" s="104">
        <f t="shared" si="4"/>
        <v>76.435912705205084</v>
      </c>
      <c r="U305" s="104"/>
    </row>
    <row r="306" spans="2:21" ht="34.5" customHeight="1">
      <c r="B306" s="64"/>
      <c r="C306" s="105" t="s">
        <v>322</v>
      </c>
      <c r="D306" s="105"/>
      <c r="E306" s="105"/>
      <c r="F306" s="105"/>
      <c r="G306" s="105"/>
      <c r="H306" s="105"/>
      <c r="I306" s="105"/>
      <c r="J306" s="105"/>
      <c r="K306" s="65" t="s">
        <v>537</v>
      </c>
      <c r="L306" s="106"/>
      <c r="M306" s="106"/>
      <c r="N306" s="107">
        <f>N307+N308+N309+N310+N311+N312+N313</f>
        <v>17703302.34</v>
      </c>
      <c r="O306" s="107"/>
      <c r="P306" s="107"/>
      <c r="Q306" s="107">
        <f>Q307+Q308+Q309+Q310+Q311+Q312+Q313</f>
        <v>13746767.050000001</v>
      </c>
      <c r="R306" s="107"/>
      <c r="S306" s="107"/>
      <c r="T306" s="108">
        <f t="shared" si="4"/>
        <v>77.6508630197184</v>
      </c>
      <c r="U306" s="108"/>
    </row>
    <row r="307" spans="2:21" ht="34.5" customHeight="1">
      <c r="B307" s="62"/>
      <c r="C307" s="109" t="s">
        <v>323</v>
      </c>
      <c r="D307" s="109"/>
      <c r="E307" s="109"/>
      <c r="F307" s="109"/>
      <c r="G307" s="109"/>
      <c r="H307" s="109"/>
      <c r="I307" s="109"/>
      <c r="J307" s="109"/>
      <c r="K307" s="66" t="s">
        <v>537</v>
      </c>
      <c r="L307" s="110" t="s">
        <v>324</v>
      </c>
      <c r="M307" s="110"/>
      <c r="N307" s="113">
        <v>5012240.24</v>
      </c>
      <c r="O307" s="113"/>
      <c r="P307" s="113"/>
      <c r="Q307" s="111">
        <v>4993424</v>
      </c>
      <c r="R307" s="111"/>
      <c r="S307" s="111"/>
      <c r="T307" s="112">
        <f t="shared" si="4"/>
        <v>99.62459421138999</v>
      </c>
      <c r="U307" s="112"/>
    </row>
    <row r="308" spans="2:21" ht="45.75" customHeight="1">
      <c r="B308" s="62"/>
      <c r="C308" s="109" t="s">
        <v>325</v>
      </c>
      <c r="D308" s="109"/>
      <c r="E308" s="109"/>
      <c r="F308" s="109"/>
      <c r="G308" s="109"/>
      <c r="H308" s="109"/>
      <c r="I308" s="109"/>
      <c r="J308" s="109"/>
      <c r="K308" s="66" t="s">
        <v>537</v>
      </c>
      <c r="L308" s="110" t="s">
        <v>326</v>
      </c>
      <c r="M308" s="110"/>
      <c r="N308" s="113">
        <v>1117500</v>
      </c>
      <c r="O308" s="113"/>
      <c r="P308" s="113"/>
      <c r="Q308" s="117">
        <v>603088</v>
      </c>
      <c r="R308" s="117"/>
      <c r="S308" s="117"/>
      <c r="T308" s="112">
        <f t="shared" si="4"/>
        <v>53.967606263982105</v>
      </c>
      <c r="U308" s="112"/>
    </row>
    <row r="309" spans="2:21" ht="45.75" customHeight="1">
      <c r="B309" s="62"/>
      <c r="C309" s="109" t="s">
        <v>327</v>
      </c>
      <c r="D309" s="109"/>
      <c r="E309" s="109"/>
      <c r="F309" s="109"/>
      <c r="G309" s="109"/>
      <c r="H309" s="109"/>
      <c r="I309" s="109"/>
      <c r="J309" s="109"/>
      <c r="K309" s="66" t="s">
        <v>537</v>
      </c>
      <c r="L309" s="110" t="s">
        <v>328</v>
      </c>
      <c r="M309" s="110"/>
      <c r="N309" s="113">
        <v>693000</v>
      </c>
      <c r="O309" s="113"/>
      <c r="P309" s="113"/>
      <c r="Q309" s="117">
        <v>693000</v>
      </c>
      <c r="R309" s="117"/>
      <c r="S309" s="117"/>
      <c r="T309" s="112">
        <f t="shared" si="4"/>
        <v>100</v>
      </c>
      <c r="U309" s="112"/>
    </row>
    <row r="310" spans="2:21" ht="57" customHeight="1">
      <c r="B310" s="62"/>
      <c r="C310" s="109" t="s">
        <v>329</v>
      </c>
      <c r="D310" s="109"/>
      <c r="E310" s="109"/>
      <c r="F310" s="109"/>
      <c r="G310" s="109"/>
      <c r="H310" s="109"/>
      <c r="I310" s="109"/>
      <c r="J310" s="109"/>
      <c r="K310" s="66" t="s">
        <v>537</v>
      </c>
      <c r="L310" s="110" t="s">
        <v>330</v>
      </c>
      <c r="M310" s="110"/>
      <c r="N310" s="113">
        <v>573000</v>
      </c>
      <c r="O310" s="113"/>
      <c r="P310" s="113"/>
      <c r="Q310" s="111">
        <v>573000</v>
      </c>
      <c r="R310" s="111"/>
      <c r="S310" s="111"/>
      <c r="T310" s="112">
        <f t="shared" si="4"/>
        <v>100</v>
      </c>
      <c r="U310" s="112"/>
    </row>
    <row r="311" spans="2:21" ht="68.25" customHeight="1">
      <c r="B311" s="62"/>
      <c r="C311" s="109" t="s">
        <v>331</v>
      </c>
      <c r="D311" s="109"/>
      <c r="E311" s="109"/>
      <c r="F311" s="109"/>
      <c r="G311" s="109"/>
      <c r="H311" s="109"/>
      <c r="I311" s="109"/>
      <c r="J311" s="109"/>
      <c r="K311" s="66" t="s">
        <v>537</v>
      </c>
      <c r="L311" s="110" t="s">
        <v>332</v>
      </c>
      <c r="M311" s="110"/>
      <c r="N311" s="113">
        <v>377059.2</v>
      </c>
      <c r="O311" s="113"/>
      <c r="P311" s="113"/>
      <c r="Q311" s="111">
        <v>173200</v>
      </c>
      <c r="R311" s="111"/>
      <c r="S311" s="111"/>
      <c r="T311" s="112">
        <f t="shared" si="4"/>
        <v>45.934431516324224</v>
      </c>
      <c r="U311" s="112"/>
    </row>
    <row r="312" spans="2:21" ht="34.5" customHeight="1">
      <c r="B312" s="62"/>
      <c r="C312" s="109" t="s">
        <v>333</v>
      </c>
      <c r="D312" s="109"/>
      <c r="E312" s="109"/>
      <c r="F312" s="109"/>
      <c r="G312" s="109"/>
      <c r="H312" s="109"/>
      <c r="I312" s="109"/>
      <c r="J312" s="109"/>
      <c r="K312" s="66" t="s">
        <v>537</v>
      </c>
      <c r="L312" s="110" t="s">
        <v>334</v>
      </c>
      <c r="M312" s="110"/>
      <c r="N312" s="113">
        <v>90000</v>
      </c>
      <c r="O312" s="113"/>
      <c r="P312" s="113"/>
      <c r="Q312" s="111">
        <v>0</v>
      </c>
      <c r="R312" s="111"/>
      <c r="S312" s="111"/>
      <c r="T312" s="112">
        <f t="shared" si="4"/>
        <v>0</v>
      </c>
      <c r="U312" s="112"/>
    </row>
    <row r="313" spans="2:21" ht="23.25" customHeight="1">
      <c r="B313" s="62"/>
      <c r="C313" s="109" t="s">
        <v>335</v>
      </c>
      <c r="D313" s="109"/>
      <c r="E313" s="109"/>
      <c r="F313" s="109"/>
      <c r="G313" s="109"/>
      <c r="H313" s="109"/>
      <c r="I313" s="109"/>
      <c r="J313" s="109"/>
      <c r="K313" s="66" t="s">
        <v>537</v>
      </c>
      <c r="L313" s="110" t="s">
        <v>336</v>
      </c>
      <c r="M313" s="110"/>
      <c r="N313" s="113">
        <v>9840502.9000000004</v>
      </c>
      <c r="O313" s="113"/>
      <c r="P313" s="113"/>
      <c r="Q313" s="117">
        <v>6711055.0499999998</v>
      </c>
      <c r="R313" s="117"/>
      <c r="S313" s="117"/>
      <c r="T313" s="112">
        <f t="shared" si="4"/>
        <v>68.198293503881786</v>
      </c>
      <c r="U313" s="112"/>
    </row>
    <row r="314" spans="2:21" ht="23.25" customHeight="1">
      <c r="B314" s="64"/>
      <c r="C314" s="105" t="s">
        <v>337</v>
      </c>
      <c r="D314" s="105"/>
      <c r="E314" s="105"/>
      <c r="F314" s="105"/>
      <c r="G314" s="105"/>
      <c r="H314" s="105"/>
      <c r="I314" s="105"/>
      <c r="J314" s="105"/>
      <c r="K314" s="65" t="s">
        <v>537</v>
      </c>
      <c r="L314" s="106"/>
      <c r="M314" s="106"/>
      <c r="N314" s="107">
        <f>N315+N316+N317</f>
        <v>1816095.5999999999</v>
      </c>
      <c r="O314" s="107"/>
      <c r="P314" s="107"/>
      <c r="Q314" s="107">
        <f>Q315+Q316+Q317</f>
        <v>1173062.92</v>
      </c>
      <c r="R314" s="107"/>
      <c r="S314" s="107"/>
      <c r="T314" s="108">
        <f t="shared" si="4"/>
        <v>64.592575412880251</v>
      </c>
      <c r="U314" s="108"/>
    </row>
    <row r="315" spans="2:21" ht="45.75" customHeight="1">
      <c r="B315" s="62"/>
      <c r="C315" s="109" t="s">
        <v>338</v>
      </c>
      <c r="D315" s="109"/>
      <c r="E315" s="109"/>
      <c r="F315" s="109"/>
      <c r="G315" s="109"/>
      <c r="H315" s="109"/>
      <c r="I315" s="109"/>
      <c r="J315" s="109"/>
      <c r="K315" s="66" t="s">
        <v>537</v>
      </c>
      <c r="L315" s="110" t="s">
        <v>339</v>
      </c>
      <c r="M315" s="110"/>
      <c r="N315" s="113">
        <v>1621095.45</v>
      </c>
      <c r="O315" s="113"/>
      <c r="P315" s="113"/>
      <c r="Q315" s="117">
        <v>1051081</v>
      </c>
      <c r="R315" s="117"/>
      <c r="S315" s="117"/>
      <c r="T315" s="112">
        <f t="shared" si="4"/>
        <v>64.837699717188158</v>
      </c>
      <c r="U315" s="112"/>
    </row>
    <row r="316" spans="2:21" ht="79.5" customHeight="1">
      <c r="B316" s="62"/>
      <c r="C316" s="109" t="s">
        <v>340</v>
      </c>
      <c r="D316" s="109"/>
      <c r="E316" s="109"/>
      <c r="F316" s="109"/>
      <c r="G316" s="109"/>
      <c r="H316" s="109"/>
      <c r="I316" s="109"/>
      <c r="J316" s="109"/>
      <c r="K316" s="66" t="s">
        <v>537</v>
      </c>
      <c r="L316" s="110" t="s">
        <v>341</v>
      </c>
      <c r="M316" s="110"/>
      <c r="N316" s="113">
        <v>117095.19</v>
      </c>
      <c r="O316" s="113"/>
      <c r="P316" s="113"/>
      <c r="Q316" s="117">
        <v>44081.919999999998</v>
      </c>
      <c r="R316" s="117"/>
      <c r="S316" s="117"/>
      <c r="T316" s="112">
        <f t="shared" si="4"/>
        <v>37.646226117400722</v>
      </c>
      <c r="U316" s="112"/>
    </row>
    <row r="317" spans="2:21" ht="45.75" customHeight="1">
      <c r="B317" s="62"/>
      <c r="C317" s="109" t="s">
        <v>342</v>
      </c>
      <c r="D317" s="109"/>
      <c r="E317" s="109"/>
      <c r="F317" s="109"/>
      <c r="G317" s="109"/>
      <c r="H317" s="109"/>
      <c r="I317" s="109"/>
      <c r="J317" s="109"/>
      <c r="K317" s="66" t="s">
        <v>537</v>
      </c>
      <c r="L317" s="110" t="s">
        <v>343</v>
      </c>
      <c r="M317" s="110"/>
      <c r="N317" s="113">
        <v>77904.960000000006</v>
      </c>
      <c r="O317" s="113"/>
      <c r="P317" s="113"/>
      <c r="Q317" s="117">
        <v>77900</v>
      </c>
      <c r="R317" s="117"/>
      <c r="S317" s="117"/>
      <c r="T317" s="112">
        <f t="shared" si="4"/>
        <v>99.993633268022975</v>
      </c>
      <c r="U317" s="112"/>
    </row>
    <row r="318" spans="2:21" ht="23.25" customHeight="1">
      <c r="B318" s="62"/>
      <c r="C318" s="101" t="s">
        <v>344</v>
      </c>
      <c r="D318" s="101"/>
      <c r="E318" s="101"/>
      <c r="F318" s="101"/>
      <c r="G318" s="101"/>
      <c r="H318" s="101"/>
      <c r="I318" s="101"/>
      <c r="J318" s="101"/>
      <c r="K318" s="63" t="s">
        <v>537</v>
      </c>
      <c r="L318" s="102"/>
      <c r="M318" s="102"/>
      <c r="N318" s="103">
        <f>N319</f>
        <v>1053790</v>
      </c>
      <c r="O318" s="103"/>
      <c r="P318" s="103"/>
      <c r="Q318" s="103">
        <f>Q319</f>
        <v>1053790</v>
      </c>
      <c r="R318" s="103"/>
      <c r="S318" s="103"/>
      <c r="T318" s="104">
        <f t="shared" si="4"/>
        <v>100</v>
      </c>
      <c r="U318" s="104"/>
    </row>
    <row r="319" spans="2:21" ht="34.5" customHeight="1">
      <c r="B319" s="64"/>
      <c r="C319" s="105" t="s">
        <v>345</v>
      </c>
      <c r="D319" s="105"/>
      <c r="E319" s="105"/>
      <c r="F319" s="105"/>
      <c r="G319" s="105"/>
      <c r="H319" s="105"/>
      <c r="I319" s="105"/>
      <c r="J319" s="105"/>
      <c r="K319" s="65" t="s">
        <v>537</v>
      </c>
      <c r="L319" s="106"/>
      <c r="M319" s="106"/>
      <c r="N319" s="107">
        <f>N320</f>
        <v>1053790</v>
      </c>
      <c r="O319" s="107"/>
      <c r="P319" s="107"/>
      <c r="Q319" s="107">
        <f>Q320</f>
        <v>1053790</v>
      </c>
      <c r="R319" s="107"/>
      <c r="S319" s="107"/>
      <c r="T319" s="108">
        <f t="shared" si="4"/>
        <v>100</v>
      </c>
      <c r="U319" s="108"/>
    </row>
    <row r="320" spans="2:21" ht="23.25" customHeight="1">
      <c r="B320" s="62"/>
      <c r="C320" s="109" t="s">
        <v>346</v>
      </c>
      <c r="D320" s="109"/>
      <c r="E320" s="109"/>
      <c r="F320" s="109"/>
      <c r="G320" s="109"/>
      <c r="H320" s="109"/>
      <c r="I320" s="109"/>
      <c r="J320" s="109"/>
      <c r="K320" s="66" t="s">
        <v>537</v>
      </c>
      <c r="L320" s="110" t="s">
        <v>347</v>
      </c>
      <c r="M320" s="110"/>
      <c r="N320" s="113">
        <f>1203790-150000</f>
        <v>1053790</v>
      </c>
      <c r="O320" s="113"/>
      <c r="P320" s="113"/>
      <c r="Q320" s="111">
        <v>1053790</v>
      </c>
      <c r="R320" s="111"/>
      <c r="S320" s="111"/>
      <c r="T320" s="112">
        <f t="shared" si="4"/>
        <v>100</v>
      </c>
      <c r="U320" s="112"/>
    </row>
    <row r="321" spans="2:21" ht="23.25" customHeight="1">
      <c r="B321" s="60"/>
      <c r="C321" s="97" t="s">
        <v>348</v>
      </c>
      <c r="D321" s="97"/>
      <c r="E321" s="97"/>
      <c r="F321" s="97"/>
      <c r="G321" s="97"/>
      <c r="H321" s="97"/>
      <c r="I321" s="97"/>
      <c r="J321" s="97"/>
      <c r="K321" s="61" t="s">
        <v>537</v>
      </c>
      <c r="L321" s="98"/>
      <c r="M321" s="98"/>
      <c r="N321" s="99">
        <f>N322+N325</f>
        <v>154689984.35000002</v>
      </c>
      <c r="O321" s="99"/>
      <c r="P321" s="99"/>
      <c r="Q321" s="99">
        <f>Q322+Q325</f>
        <v>151891891.48000002</v>
      </c>
      <c r="R321" s="99"/>
      <c r="S321" s="99"/>
      <c r="T321" s="100">
        <f t="shared" si="4"/>
        <v>98.191160932779539</v>
      </c>
      <c r="U321" s="100"/>
    </row>
    <row r="322" spans="2:21" ht="15" customHeight="1">
      <c r="B322" s="62"/>
      <c r="C322" s="101" t="s">
        <v>349</v>
      </c>
      <c r="D322" s="101"/>
      <c r="E322" s="101"/>
      <c r="F322" s="101"/>
      <c r="G322" s="101"/>
      <c r="H322" s="101"/>
      <c r="I322" s="101"/>
      <c r="J322" s="101"/>
      <c r="K322" s="63" t="s">
        <v>537</v>
      </c>
      <c r="L322" s="102"/>
      <c r="M322" s="102"/>
      <c r="N322" s="103">
        <f>N323</f>
        <v>50610152.060000002</v>
      </c>
      <c r="O322" s="103"/>
      <c r="P322" s="103"/>
      <c r="Q322" s="103">
        <f>Q323</f>
        <v>50610152.060000002</v>
      </c>
      <c r="R322" s="103"/>
      <c r="S322" s="103"/>
      <c r="T322" s="104">
        <f t="shared" si="4"/>
        <v>100</v>
      </c>
      <c r="U322" s="104"/>
    </row>
    <row r="323" spans="2:21" ht="45.75" customHeight="1">
      <c r="B323" s="64"/>
      <c r="C323" s="105" t="s">
        <v>350</v>
      </c>
      <c r="D323" s="105"/>
      <c r="E323" s="105"/>
      <c r="F323" s="105"/>
      <c r="G323" s="105"/>
      <c r="H323" s="105"/>
      <c r="I323" s="105"/>
      <c r="J323" s="105"/>
      <c r="K323" s="65" t="s">
        <v>537</v>
      </c>
      <c r="L323" s="106"/>
      <c r="M323" s="106"/>
      <c r="N323" s="107">
        <f>N324</f>
        <v>50610152.060000002</v>
      </c>
      <c r="O323" s="107"/>
      <c r="P323" s="107"/>
      <c r="Q323" s="107">
        <f>Q324</f>
        <v>50610152.060000002</v>
      </c>
      <c r="R323" s="107"/>
      <c r="S323" s="107"/>
      <c r="T323" s="108">
        <f t="shared" si="4"/>
        <v>100</v>
      </c>
      <c r="U323" s="108"/>
    </row>
    <row r="324" spans="2:21" ht="57" customHeight="1">
      <c r="B324" s="62"/>
      <c r="C324" s="109" t="s">
        <v>351</v>
      </c>
      <c r="D324" s="109"/>
      <c r="E324" s="109"/>
      <c r="F324" s="109"/>
      <c r="G324" s="109"/>
      <c r="H324" s="109"/>
      <c r="I324" s="109"/>
      <c r="J324" s="109"/>
      <c r="K324" s="66" t="s">
        <v>537</v>
      </c>
      <c r="L324" s="110" t="s">
        <v>352</v>
      </c>
      <c r="M324" s="110"/>
      <c r="N324" s="113">
        <v>50610152.060000002</v>
      </c>
      <c r="O324" s="113"/>
      <c r="P324" s="113"/>
      <c r="Q324" s="111">
        <v>50610152.060000002</v>
      </c>
      <c r="R324" s="111"/>
      <c r="S324" s="111"/>
      <c r="T324" s="112">
        <f t="shared" si="4"/>
        <v>100</v>
      </c>
      <c r="U324" s="112"/>
    </row>
    <row r="325" spans="2:21" ht="15" customHeight="1">
      <c r="B325" s="62"/>
      <c r="C325" s="101" t="s">
        <v>353</v>
      </c>
      <c r="D325" s="101"/>
      <c r="E325" s="101"/>
      <c r="F325" s="101"/>
      <c r="G325" s="101"/>
      <c r="H325" s="101"/>
      <c r="I325" s="101"/>
      <c r="J325" s="101"/>
      <c r="K325" s="63" t="s">
        <v>537</v>
      </c>
      <c r="L325" s="102"/>
      <c r="M325" s="102"/>
      <c r="N325" s="103">
        <f>N326</f>
        <v>104079832.29000001</v>
      </c>
      <c r="O325" s="103"/>
      <c r="P325" s="103"/>
      <c r="Q325" s="103">
        <f>Q326</f>
        <v>101281739.42</v>
      </c>
      <c r="R325" s="103"/>
      <c r="S325" s="103"/>
      <c r="T325" s="104">
        <f t="shared" si="4"/>
        <v>97.311589759096066</v>
      </c>
      <c r="U325" s="104"/>
    </row>
    <row r="326" spans="2:21" ht="23.25" customHeight="1">
      <c r="B326" s="64"/>
      <c r="C326" s="105" t="s">
        <v>354</v>
      </c>
      <c r="D326" s="105"/>
      <c r="E326" s="105"/>
      <c r="F326" s="105"/>
      <c r="G326" s="105"/>
      <c r="H326" s="105"/>
      <c r="I326" s="105"/>
      <c r="J326" s="105"/>
      <c r="K326" s="65" t="s">
        <v>537</v>
      </c>
      <c r="L326" s="106"/>
      <c r="M326" s="106"/>
      <c r="N326" s="107">
        <f>N327+N328+N329+N330+N331</f>
        <v>104079832.29000001</v>
      </c>
      <c r="O326" s="107"/>
      <c r="P326" s="107"/>
      <c r="Q326" s="107">
        <f>Q327+Q328+Q329+Q330+Q331</f>
        <v>101281739.42</v>
      </c>
      <c r="R326" s="107"/>
      <c r="S326" s="107"/>
      <c r="T326" s="108">
        <f t="shared" si="4"/>
        <v>97.311589759096066</v>
      </c>
      <c r="U326" s="108"/>
    </row>
    <row r="327" spans="2:21" ht="23.25" customHeight="1">
      <c r="B327" s="62"/>
      <c r="C327" s="109" t="s">
        <v>355</v>
      </c>
      <c r="D327" s="109"/>
      <c r="E327" s="109"/>
      <c r="F327" s="109"/>
      <c r="G327" s="109"/>
      <c r="H327" s="109"/>
      <c r="I327" s="109"/>
      <c r="J327" s="109"/>
      <c r="K327" s="66" t="s">
        <v>537</v>
      </c>
      <c r="L327" s="110" t="s">
        <v>356</v>
      </c>
      <c r="M327" s="110"/>
      <c r="N327" s="113">
        <f>11758531.26+8182.08</f>
        <v>11766713.34</v>
      </c>
      <c r="O327" s="113"/>
      <c r="P327" s="113"/>
      <c r="Q327" s="111">
        <v>10066710</v>
      </c>
      <c r="R327" s="111"/>
      <c r="S327" s="111"/>
      <c r="T327" s="112">
        <f t="shared" ref="T327:T390" si="5">Q327/N327*100</f>
        <v>85.552436854045084</v>
      </c>
      <c r="U327" s="112"/>
    </row>
    <row r="328" spans="2:21" ht="34.5" customHeight="1">
      <c r="B328" s="62"/>
      <c r="C328" s="109" t="s">
        <v>357</v>
      </c>
      <c r="D328" s="109"/>
      <c r="E328" s="109"/>
      <c r="F328" s="109"/>
      <c r="G328" s="109"/>
      <c r="H328" s="109"/>
      <c r="I328" s="109"/>
      <c r="J328" s="109"/>
      <c r="K328" s="66" t="s">
        <v>537</v>
      </c>
      <c r="L328" s="110" t="s">
        <v>358</v>
      </c>
      <c r="M328" s="110"/>
      <c r="N328" s="113">
        <v>3767500</v>
      </c>
      <c r="O328" s="113"/>
      <c r="P328" s="113"/>
      <c r="Q328" s="111">
        <v>3555835.95</v>
      </c>
      <c r="R328" s="111"/>
      <c r="S328" s="111"/>
      <c r="T328" s="112">
        <f t="shared" si="5"/>
        <v>94.381843397478434</v>
      </c>
      <c r="U328" s="112"/>
    </row>
    <row r="329" spans="2:21" ht="45.75" customHeight="1">
      <c r="B329" s="62"/>
      <c r="C329" s="109" t="s">
        <v>359</v>
      </c>
      <c r="D329" s="109"/>
      <c r="E329" s="109"/>
      <c r="F329" s="109"/>
      <c r="G329" s="109"/>
      <c r="H329" s="109"/>
      <c r="I329" s="109"/>
      <c r="J329" s="109"/>
      <c r="K329" s="66" t="s">
        <v>537</v>
      </c>
      <c r="L329" s="110" t="s">
        <v>360</v>
      </c>
      <c r="M329" s="110"/>
      <c r="N329" s="113">
        <v>581000</v>
      </c>
      <c r="O329" s="113"/>
      <c r="P329" s="113"/>
      <c r="Q329" s="111">
        <v>581000</v>
      </c>
      <c r="R329" s="111"/>
      <c r="S329" s="111"/>
      <c r="T329" s="112">
        <f t="shared" si="5"/>
        <v>100</v>
      </c>
      <c r="U329" s="112"/>
    </row>
    <row r="330" spans="2:21" ht="23.25" customHeight="1">
      <c r="B330" s="62"/>
      <c r="C330" s="109" t="s">
        <v>361</v>
      </c>
      <c r="D330" s="109"/>
      <c r="E330" s="109"/>
      <c r="F330" s="109"/>
      <c r="G330" s="109"/>
      <c r="H330" s="109"/>
      <c r="I330" s="109"/>
      <c r="J330" s="109"/>
      <c r="K330" s="66" t="s">
        <v>537</v>
      </c>
      <c r="L330" s="110" t="s">
        <v>362</v>
      </c>
      <c r="M330" s="110"/>
      <c r="N330" s="113">
        <f>83890127.09+221895.67</f>
        <v>84112022.760000005</v>
      </c>
      <c r="O330" s="113"/>
      <c r="P330" s="113"/>
      <c r="Q330" s="111">
        <f>83890127.09+221895.67</f>
        <v>84112022.760000005</v>
      </c>
      <c r="R330" s="111"/>
      <c r="S330" s="111"/>
      <c r="T330" s="112">
        <f t="shared" si="5"/>
        <v>100</v>
      </c>
      <c r="U330" s="112"/>
    </row>
    <row r="331" spans="2:21" ht="23.25" customHeight="1">
      <c r="B331" s="62"/>
      <c r="C331" s="109" t="s">
        <v>363</v>
      </c>
      <c r="D331" s="109"/>
      <c r="E331" s="109"/>
      <c r="F331" s="109"/>
      <c r="G331" s="109"/>
      <c r="H331" s="109"/>
      <c r="I331" s="109"/>
      <c r="J331" s="109"/>
      <c r="K331" s="66" t="s">
        <v>537</v>
      </c>
      <c r="L331" s="110" t="s">
        <v>364</v>
      </c>
      <c r="M331" s="110"/>
      <c r="N331" s="113">
        <v>3852596.19</v>
      </c>
      <c r="O331" s="113"/>
      <c r="P331" s="113"/>
      <c r="Q331" s="111">
        <v>2966170.71</v>
      </c>
      <c r="R331" s="111"/>
      <c r="S331" s="111"/>
      <c r="T331" s="112">
        <f t="shared" si="5"/>
        <v>76.991477012284534</v>
      </c>
      <c r="U331" s="112"/>
    </row>
    <row r="332" spans="2:21" ht="23.25" customHeight="1">
      <c r="B332" s="60"/>
      <c r="C332" s="97" t="s">
        <v>17</v>
      </c>
      <c r="D332" s="97"/>
      <c r="E332" s="97"/>
      <c r="F332" s="97"/>
      <c r="G332" s="97"/>
      <c r="H332" s="97"/>
      <c r="I332" s="97"/>
      <c r="J332" s="97"/>
      <c r="K332" s="61" t="s">
        <v>537</v>
      </c>
      <c r="L332" s="98"/>
      <c r="M332" s="98"/>
      <c r="N332" s="99">
        <f>N333+N338</f>
        <v>71012307.370000005</v>
      </c>
      <c r="O332" s="99"/>
      <c r="P332" s="99"/>
      <c r="Q332" s="99">
        <f>Q333+Q338</f>
        <v>70794075.200000003</v>
      </c>
      <c r="R332" s="99"/>
      <c r="S332" s="99"/>
      <c r="T332" s="100">
        <f t="shared" si="5"/>
        <v>99.692684017626789</v>
      </c>
      <c r="U332" s="100"/>
    </row>
    <row r="333" spans="2:21" ht="57" customHeight="1">
      <c r="B333" s="62"/>
      <c r="C333" s="101" t="s">
        <v>365</v>
      </c>
      <c r="D333" s="101"/>
      <c r="E333" s="101"/>
      <c r="F333" s="101"/>
      <c r="G333" s="101"/>
      <c r="H333" s="101"/>
      <c r="I333" s="101"/>
      <c r="J333" s="101"/>
      <c r="K333" s="63" t="s">
        <v>537</v>
      </c>
      <c r="L333" s="102"/>
      <c r="M333" s="102"/>
      <c r="N333" s="103">
        <f>N334+N336</f>
        <v>61733963.759999998</v>
      </c>
      <c r="O333" s="103"/>
      <c r="P333" s="103"/>
      <c r="Q333" s="103">
        <f>Q334+Q336</f>
        <v>61726963.759999998</v>
      </c>
      <c r="R333" s="103"/>
      <c r="S333" s="103"/>
      <c r="T333" s="104">
        <f t="shared" si="5"/>
        <v>99.988661022922145</v>
      </c>
      <c r="U333" s="104"/>
    </row>
    <row r="334" spans="2:21" ht="34.5" customHeight="1">
      <c r="B334" s="64"/>
      <c r="C334" s="105" t="s">
        <v>366</v>
      </c>
      <c r="D334" s="105"/>
      <c r="E334" s="105"/>
      <c r="F334" s="105"/>
      <c r="G334" s="105"/>
      <c r="H334" s="105"/>
      <c r="I334" s="105"/>
      <c r="J334" s="105"/>
      <c r="K334" s="65" t="s">
        <v>537</v>
      </c>
      <c r="L334" s="106"/>
      <c r="M334" s="106"/>
      <c r="N334" s="107">
        <f>N335</f>
        <v>61687963.759999998</v>
      </c>
      <c r="O334" s="107"/>
      <c r="P334" s="107"/>
      <c r="Q334" s="107">
        <f>Q335</f>
        <v>61687963.759999998</v>
      </c>
      <c r="R334" s="107"/>
      <c r="S334" s="107"/>
      <c r="T334" s="108">
        <f t="shared" si="5"/>
        <v>100</v>
      </c>
      <c r="U334" s="108"/>
    </row>
    <row r="335" spans="2:21" ht="34.5" customHeight="1">
      <c r="B335" s="62"/>
      <c r="C335" s="109" t="s">
        <v>367</v>
      </c>
      <c r="D335" s="109"/>
      <c r="E335" s="109"/>
      <c r="F335" s="109"/>
      <c r="G335" s="109"/>
      <c r="H335" s="109"/>
      <c r="I335" s="109"/>
      <c r="J335" s="109"/>
      <c r="K335" s="66" t="s">
        <v>537</v>
      </c>
      <c r="L335" s="110" t="s">
        <v>368</v>
      </c>
      <c r="M335" s="110"/>
      <c r="N335" s="113">
        <v>61687963.759999998</v>
      </c>
      <c r="O335" s="113"/>
      <c r="P335" s="113"/>
      <c r="Q335" s="111">
        <v>61687963.759999998</v>
      </c>
      <c r="R335" s="111"/>
      <c r="S335" s="111"/>
      <c r="T335" s="112">
        <f t="shared" si="5"/>
        <v>100</v>
      </c>
      <c r="U335" s="112"/>
    </row>
    <row r="336" spans="2:21" ht="45.75" customHeight="1">
      <c r="B336" s="64"/>
      <c r="C336" s="105" t="s">
        <v>369</v>
      </c>
      <c r="D336" s="105"/>
      <c r="E336" s="105"/>
      <c r="F336" s="105"/>
      <c r="G336" s="105"/>
      <c r="H336" s="105"/>
      <c r="I336" s="105"/>
      <c r="J336" s="105"/>
      <c r="K336" s="65" t="s">
        <v>537</v>
      </c>
      <c r="L336" s="106"/>
      <c r="M336" s="106"/>
      <c r="N336" s="107">
        <f>N337</f>
        <v>46000</v>
      </c>
      <c r="O336" s="107"/>
      <c r="P336" s="107"/>
      <c r="Q336" s="107">
        <f>Q337</f>
        <v>39000</v>
      </c>
      <c r="R336" s="107"/>
      <c r="S336" s="107"/>
      <c r="T336" s="108">
        <f t="shared" si="5"/>
        <v>84.782608695652172</v>
      </c>
      <c r="U336" s="108"/>
    </row>
    <row r="337" spans="2:21" ht="79.5" customHeight="1">
      <c r="B337" s="62"/>
      <c r="C337" s="109" t="s">
        <v>370</v>
      </c>
      <c r="D337" s="109"/>
      <c r="E337" s="109"/>
      <c r="F337" s="109"/>
      <c r="G337" s="109"/>
      <c r="H337" s="109"/>
      <c r="I337" s="109"/>
      <c r="J337" s="109"/>
      <c r="K337" s="66" t="s">
        <v>537</v>
      </c>
      <c r="L337" s="110" t="s">
        <v>371</v>
      </c>
      <c r="M337" s="110"/>
      <c r="N337" s="113">
        <v>46000</v>
      </c>
      <c r="O337" s="113"/>
      <c r="P337" s="113"/>
      <c r="Q337" s="111">
        <v>39000</v>
      </c>
      <c r="R337" s="111"/>
      <c r="S337" s="111"/>
      <c r="T337" s="112">
        <f t="shared" si="5"/>
        <v>84.782608695652172</v>
      </c>
      <c r="U337" s="112"/>
    </row>
    <row r="338" spans="2:21" ht="34.5" customHeight="1">
      <c r="B338" s="62"/>
      <c r="C338" s="101" t="s">
        <v>18</v>
      </c>
      <c r="D338" s="101"/>
      <c r="E338" s="101"/>
      <c r="F338" s="101"/>
      <c r="G338" s="101"/>
      <c r="H338" s="101"/>
      <c r="I338" s="101"/>
      <c r="J338" s="101"/>
      <c r="K338" s="63" t="s">
        <v>537</v>
      </c>
      <c r="L338" s="102"/>
      <c r="M338" s="102"/>
      <c r="N338" s="103">
        <f>N339+N343+N345</f>
        <v>9278343.6099999994</v>
      </c>
      <c r="O338" s="103"/>
      <c r="P338" s="103"/>
      <c r="Q338" s="103">
        <f>Q339+Q343+Q345</f>
        <v>9067111.4400000013</v>
      </c>
      <c r="R338" s="103"/>
      <c r="S338" s="103"/>
      <c r="T338" s="104">
        <f t="shared" si="5"/>
        <v>97.723384917838814</v>
      </c>
      <c r="U338" s="104"/>
    </row>
    <row r="339" spans="2:21" ht="15" customHeight="1">
      <c r="B339" s="64"/>
      <c r="C339" s="105" t="s">
        <v>19</v>
      </c>
      <c r="D339" s="105"/>
      <c r="E339" s="105"/>
      <c r="F339" s="105"/>
      <c r="G339" s="105"/>
      <c r="H339" s="105"/>
      <c r="I339" s="105"/>
      <c r="J339" s="105"/>
      <c r="K339" s="65" t="s">
        <v>537</v>
      </c>
      <c r="L339" s="106"/>
      <c r="M339" s="106"/>
      <c r="N339" s="107">
        <f>N340+N341+N342</f>
        <v>6611226.3100000005</v>
      </c>
      <c r="O339" s="107"/>
      <c r="P339" s="107"/>
      <c r="Q339" s="107">
        <f>Q340+Q341+Q342</f>
        <v>6420221.4400000004</v>
      </c>
      <c r="R339" s="107"/>
      <c r="S339" s="107"/>
      <c r="T339" s="108">
        <f t="shared" si="5"/>
        <v>97.110901048552961</v>
      </c>
      <c r="U339" s="108"/>
    </row>
    <row r="340" spans="2:21" ht="34.5" customHeight="1">
      <c r="B340" s="62"/>
      <c r="C340" s="109" t="s">
        <v>372</v>
      </c>
      <c r="D340" s="109"/>
      <c r="E340" s="109"/>
      <c r="F340" s="109"/>
      <c r="G340" s="109"/>
      <c r="H340" s="109"/>
      <c r="I340" s="109"/>
      <c r="J340" s="109"/>
      <c r="K340" s="66" t="s">
        <v>537</v>
      </c>
      <c r="L340" s="110" t="s">
        <v>373</v>
      </c>
      <c r="M340" s="110"/>
      <c r="N340" s="113">
        <v>175000</v>
      </c>
      <c r="O340" s="113"/>
      <c r="P340" s="113"/>
      <c r="Q340" s="111">
        <v>0</v>
      </c>
      <c r="R340" s="111"/>
      <c r="S340" s="111"/>
      <c r="T340" s="112">
        <f t="shared" si="5"/>
        <v>0</v>
      </c>
      <c r="U340" s="112"/>
    </row>
    <row r="341" spans="2:21" ht="34.5" customHeight="1">
      <c r="B341" s="62"/>
      <c r="C341" s="109" t="s">
        <v>53</v>
      </c>
      <c r="D341" s="109"/>
      <c r="E341" s="109"/>
      <c r="F341" s="109"/>
      <c r="G341" s="109"/>
      <c r="H341" s="109"/>
      <c r="I341" s="109"/>
      <c r="J341" s="109"/>
      <c r="K341" s="66" t="s">
        <v>537</v>
      </c>
      <c r="L341" s="110" t="s">
        <v>54</v>
      </c>
      <c r="M341" s="110"/>
      <c r="N341" s="113">
        <v>419451.44</v>
      </c>
      <c r="O341" s="113"/>
      <c r="P341" s="113"/>
      <c r="Q341" s="111">
        <v>419451.44</v>
      </c>
      <c r="R341" s="111"/>
      <c r="S341" s="111"/>
      <c r="T341" s="112">
        <f t="shared" si="5"/>
        <v>100</v>
      </c>
      <c r="U341" s="112"/>
    </row>
    <row r="342" spans="2:21" ht="15" customHeight="1">
      <c r="B342" s="62"/>
      <c r="C342" s="109" t="s">
        <v>20</v>
      </c>
      <c r="D342" s="109"/>
      <c r="E342" s="109"/>
      <c r="F342" s="109"/>
      <c r="G342" s="109"/>
      <c r="H342" s="109"/>
      <c r="I342" s="109"/>
      <c r="J342" s="109"/>
      <c r="K342" s="66" t="s">
        <v>537</v>
      </c>
      <c r="L342" s="110" t="s">
        <v>21</v>
      </c>
      <c r="M342" s="110"/>
      <c r="N342" s="113">
        <v>6016774.8700000001</v>
      </c>
      <c r="O342" s="113"/>
      <c r="P342" s="113"/>
      <c r="Q342" s="111">
        <v>6000770</v>
      </c>
      <c r="R342" s="111"/>
      <c r="S342" s="111"/>
      <c r="T342" s="112">
        <f t="shared" si="5"/>
        <v>99.733995864133107</v>
      </c>
      <c r="U342" s="112"/>
    </row>
    <row r="343" spans="2:21" ht="15" customHeight="1">
      <c r="B343" s="64"/>
      <c r="C343" s="105" t="s">
        <v>22</v>
      </c>
      <c r="D343" s="105"/>
      <c r="E343" s="105"/>
      <c r="F343" s="105"/>
      <c r="G343" s="105"/>
      <c r="H343" s="105"/>
      <c r="I343" s="105"/>
      <c r="J343" s="105"/>
      <c r="K343" s="65" t="s">
        <v>537</v>
      </c>
      <c r="L343" s="106"/>
      <c r="M343" s="106"/>
      <c r="N343" s="107">
        <f>N344</f>
        <v>1445941.3</v>
      </c>
      <c r="O343" s="107"/>
      <c r="P343" s="107"/>
      <c r="Q343" s="107">
        <f>Q344</f>
        <v>1445890</v>
      </c>
      <c r="R343" s="107"/>
      <c r="S343" s="107"/>
      <c r="T343" s="108">
        <f t="shared" si="5"/>
        <v>99.996452138133122</v>
      </c>
      <c r="U343" s="108"/>
    </row>
    <row r="344" spans="2:21" ht="124.5" customHeight="1">
      <c r="B344" s="62"/>
      <c r="C344" s="109" t="s">
        <v>23</v>
      </c>
      <c r="D344" s="109"/>
      <c r="E344" s="109"/>
      <c r="F344" s="109"/>
      <c r="G344" s="109"/>
      <c r="H344" s="109"/>
      <c r="I344" s="109"/>
      <c r="J344" s="109"/>
      <c r="K344" s="66" t="s">
        <v>537</v>
      </c>
      <c r="L344" s="110" t="s">
        <v>24</v>
      </c>
      <c r="M344" s="110"/>
      <c r="N344" s="113">
        <v>1445941.3</v>
      </c>
      <c r="O344" s="113"/>
      <c r="P344" s="113"/>
      <c r="Q344" s="111">
        <v>1445890</v>
      </c>
      <c r="R344" s="111"/>
      <c r="S344" s="111"/>
      <c r="T344" s="112">
        <f t="shared" si="5"/>
        <v>99.996452138133122</v>
      </c>
      <c r="U344" s="112"/>
    </row>
    <row r="345" spans="2:21" ht="15" customHeight="1">
      <c r="B345" s="64"/>
      <c r="C345" s="105" t="s">
        <v>25</v>
      </c>
      <c r="D345" s="105"/>
      <c r="E345" s="105"/>
      <c r="F345" s="105"/>
      <c r="G345" s="105"/>
      <c r="H345" s="105"/>
      <c r="I345" s="105"/>
      <c r="J345" s="105"/>
      <c r="K345" s="65" t="s">
        <v>537</v>
      </c>
      <c r="L345" s="106"/>
      <c r="M345" s="106"/>
      <c r="N345" s="107">
        <f>N346+N347</f>
        <v>1221176</v>
      </c>
      <c r="O345" s="107"/>
      <c r="P345" s="107"/>
      <c r="Q345" s="107">
        <f>Q346+Q347</f>
        <v>1201000</v>
      </c>
      <c r="R345" s="107"/>
      <c r="S345" s="107"/>
      <c r="T345" s="108">
        <f t="shared" si="5"/>
        <v>98.347822099353408</v>
      </c>
      <c r="U345" s="108"/>
    </row>
    <row r="346" spans="2:21" ht="15" customHeight="1">
      <c r="B346" s="62"/>
      <c r="C346" s="109" t="s">
        <v>83</v>
      </c>
      <c r="D346" s="109"/>
      <c r="E346" s="109"/>
      <c r="F346" s="109"/>
      <c r="G346" s="109"/>
      <c r="H346" s="109"/>
      <c r="I346" s="109"/>
      <c r="J346" s="109"/>
      <c r="K346" s="66" t="s">
        <v>537</v>
      </c>
      <c r="L346" s="110" t="s">
        <v>84</v>
      </c>
      <c r="M346" s="110"/>
      <c r="N346" s="113">
        <v>712460</v>
      </c>
      <c r="O346" s="113"/>
      <c r="P346" s="113"/>
      <c r="Q346" s="111">
        <v>712000</v>
      </c>
      <c r="R346" s="111"/>
      <c r="S346" s="111"/>
      <c r="T346" s="112">
        <f t="shared" si="5"/>
        <v>99.935434971787899</v>
      </c>
      <c r="U346" s="112"/>
    </row>
    <row r="347" spans="2:21" ht="34.5" customHeight="1">
      <c r="B347" s="62"/>
      <c r="C347" s="109" t="s">
        <v>26</v>
      </c>
      <c r="D347" s="109"/>
      <c r="E347" s="109"/>
      <c r="F347" s="109"/>
      <c r="G347" s="109"/>
      <c r="H347" s="109"/>
      <c r="I347" s="109"/>
      <c r="J347" s="109"/>
      <c r="K347" s="66" t="s">
        <v>537</v>
      </c>
      <c r="L347" s="110" t="s">
        <v>27</v>
      </c>
      <c r="M347" s="110"/>
      <c r="N347" s="113">
        <v>508716</v>
      </c>
      <c r="O347" s="113"/>
      <c r="P347" s="113"/>
      <c r="Q347" s="111">
        <v>489000</v>
      </c>
      <c r="R347" s="111"/>
      <c r="S347" s="111"/>
      <c r="T347" s="112">
        <f t="shared" si="5"/>
        <v>96.124360153798975</v>
      </c>
      <c r="U347" s="112"/>
    </row>
    <row r="348" spans="2:21" ht="15" customHeight="1">
      <c r="B348" s="60"/>
      <c r="C348" s="97" t="s">
        <v>374</v>
      </c>
      <c r="D348" s="97"/>
      <c r="E348" s="97"/>
      <c r="F348" s="97"/>
      <c r="G348" s="97"/>
      <c r="H348" s="97"/>
      <c r="I348" s="97"/>
      <c r="J348" s="97"/>
      <c r="K348" s="61" t="s">
        <v>537</v>
      </c>
      <c r="L348" s="98"/>
      <c r="M348" s="98"/>
      <c r="N348" s="99">
        <f>N349</f>
        <v>500000</v>
      </c>
      <c r="O348" s="99"/>
      <c r="P348" s="99"/>
      <c r="Q348" s="99">
        <f>Q349</f>
        <v>500000</v>
      </c>
      <c r="R348" s="99"/>
      <c r="S348" s="99"/>
      <c r="T348" s="100">
        <f t="shared" si="5"/>
        <v>100</v>
      </c>
      <c r="U348" s="100"/>
    </row>
    <row r="349" spans="2:21" ht="23.25" customHeight="1">
      <c r="B349" s="62"/>
      <c r="C349" s="101" t="s">
        <v>375</v>
      </c>
      <c r="D349" s="101"/>
      <c r="E349" s="101"/>
      <c r="F349" s="101"/>
      <c r="G349" s="101"/>
      <c r="H349" s="101"/>
      <c r="I349" s="101"/>
      <c r="J349" s="101"/>
      <c r="K349" s="63" t="s">
        <v>537</v>
      </c>
      <c r="L349" s="102"/>
      <c r="M349" s="102"/>
      <c r="N349" s="103">
        <f>N350</f>
        <v>500000</v>
      </c>
      <c r="O349" s="103"/>
      <c r="P349" s="103"/>
      <c r="Q349" s="103">
        <f>Q350</f>
        <v>500000</v>
      </c>
      <c r="R349" s="103"/>
      <c r="S349" s="103"/>
      <c r="T349" s="104">
        <f t="shared" si="5"/>
        <v>100</v>
      </c>
      <c r="U349" s="104"/>
    </row>
    <row r="350" spans="2:21" ht="34.5" customHeight="1">
      <c r="B350" s="64"/>
      <c r="C350" s="105" t="s">
        <v>376</v>
      </c>
      <c r="D350" s="105"/>
      <c r="E350" s="105"/>
      <c r="F350" s="105"/>
      <c r="G350" s="105"/>
      <c r="H350" s="105"/>
      <c r="I350" s="105"/>
      <c r="J350" s="105"/>
      <c r="K350" s="65" t="s">
        <v>537</v>
      </c>
      <c r="L350" s="106"/>
      <c r="M350" s="106"/>
      <c r="N350" s="107">
        <f>N351</f>
        <v>500000</v>
      </c>
      <c r="O350" s="107"/>
      <c r="P350" s="107"/>
      <c r="Q350" s="107">
        <f>Q351</f>
        <v>500000</v>
      </c>
      <c r="R350" s="107"/>
      <c r="S350" s="107"/>
      <c r="T350" s="108">
        <f t="shared" si="5"/>
        <v>100</v>
      </c>
      <c r="U350" s="108"/>
    </row>
    <row r="351" spans="2:21" ht="23.25" customHeight="1">
      <c r="B351" s="62"/>
      <c r="C351" s="109" t="s">
        <v>377</v>
      </c>
      <c r="D351" s="109"/>
      <c r="E351" s="109"/>
      <c r="F351" s="109"/>
      <c r="G351" s="109"/>
      <c r="H351" s="109"/>
      <c r="I351" s="109"/>
      <c r="J351" s="109"/>
      <c r="K351" s="66" t="s">
        <v>537</v>
      </c>
      <c r="L351" s="110" t="s">
        <v>378</v>
      </c>
      <c r="M351" s="110"/>
      <c r="N351" s="113">
        <v>500000</v>
      </c>
      <c r="O351" s="113"/>
      <c r="P351" s="113"/>
      <c r="Q351" s="111">
        <v>500000</v>
      </c>
      <c r="R351" s="111"/>
      <c r="S351" s="111"/>
      <c r="T351" s="112">
        <f t="shared" si="5"/>
        <v>100</v>
      </c>
      <c r="U351" s="112"/>
    </row>
    <row r="352" spans="2:21" ht="23.25" customHeight="1">
      <c r="B352" s="60"/>
      <c r="C352" s="97" t="s">
        <v>379</v>
      </c>
      <c r="D352" s="97"/>
      <c r="E352" s="97"/>
      <c r="F352" s="97"/>
      <c r="G352" s="97"/>
      <c r="H352" s="97"/>
      <c r="I352" s="97"/>
      <c r="J352" s="97"/>
      <c r="K352" s="61" t="s">
        <v>537</v>
      </c>
      <c r="L352" s="98"/>
      <c r="M352" s="98"/>
      <c r="N352" s="99">
        <f>N353+N368+N375</f>
        <v>326506639.80000001</v>
      </c>
      <c r="O352" s="99"/>
      <c r="P352" s="99"/>
      <c r="Q352" s="99">
        <f>Q353+Q368+Q375</f>
        <v>310586084.64999998</v>
      </c>
      <c r="R352" s="99"/>
      <c r="S352" s="99"/>
      <c r="T352" s="100">
        <f t="shared" si="5"/>
        <v>95.123972008730945</v>
      </c>
      <c r="U352" s="100"/>
    </row>
    <row r="353" spans="2:21" ht="15" customHeight="1">
      <c r="B353" s="62"/>
      <c r="C353" s="101" t="s">
        <v>380</v>
      </c>
      <c r="D353" s="101"/>
      <c r="E353" s="101"/>
      <c r="F353" s="101"/>
      <c r="G353" s="101"/>
      <c r="H353" s="101"/>
      <c r="I353" s="101"/>
      <c r="J353" s="101"/>
      <c r="K353" s="63" t="s">
        <v>537</v>
      </c>
      <c r="L353" s="102"/>
      <c r="M353" s="102"/>
      <c r="N353" s="103">
        <f>N354+N364</f>
        <v>59032024.299999997</v>
      </c>
      <c r="O353" s="103"/>
      <c r="P353" s="103"/>
      <c r="Q353" s="103">
        <f>Q354+Q364</f>
        <v>51000338.150000006</v>
      </c>
      <c r="R353" s="103"/>
      <c r="S353" s="103"/>
      <c r="T353" s="104">
        <f t="shared" si="5"/>
        <v>86.394357562290153</v>
      </c>
      <c r="U353" s="104"/>
    </row>
    <row r="354" spans="2:21" ht="23.25" customHeight="1">
      <c r="B354" s="64"/>
      <c r="C354" s="105" t="s">
        <v>381</v>
      </c>
      <c r="D354" s="105"/>
      <c r="E354" s="105"/>
      <c r="F354" s="105"/>
      <c r="G354" s="105"/>
      <c r="H354" s="105"/>
      <c r="I354" s="105"/>
      <c r="J354" s="105"/>
      <c r="K354" s="65" t="s">
        <v>537</v>
      </c>
      <c r="L354" s="106"/>
      <c r="M354" s="106"/>
      <c r="N354" s="107">
        <f>N355+N356+N357+N358+N359+N360+N361+N362+N363</f>
        <v>49365744.299999997</v>
      </c>
      <c r="O354" s="107"/>
      <c r="P354" s="107"/>
      <c r="Q354" s="107">
        <f>Q355+Q356+Q357+Q358+Q359+Q360+Q361+Q362+Q363</f>
        <v>43281829.850000001</v>
      </c>
      <c r="R354" s="107"/>
      <c r="S354" s="107"/>
      <c r="T354" s="108">
        <f t="shared" si="5"/>
        <v>87.675837696222075</v>
      </c>
      <c r="U354" s="108"/>
    </row>
    <row r="355" spans="2:21" ht="23.25" customHeight="1">
      <c r="B355" s="62"/>
      <c r="C355" s="109" t="s">
        <v>382</v>
      </c>
      <c r="D355" s="109"/>
      <c r="E355" s="109"/>
      <c r="F355" s="109"/>
      <c r="G355" s="109"/>
      <c r="H355" s="109"/>
      <c r="I355" s="109"/>
      <c r="J355" s="109"/>
      <c r="K355" s="66" t="s">
        <v>537</v>
      </c>
      <c r="L355" s="110" t="s">
        <v>383</v>
      </c>
      <c r="M355" s="110"/>
      <c r="N355" s="113">
        <v>22821017.300000001</v>
      </c>
      <c r="O355" s="113"/>
      <c r="P355" s="113"/>
      <c r="Q355" s="111">
        <v>22441797.300000001</v>
      </c>
      <c r="R355" s="111"/>
      <c r="S355" s="111"/>
      <c r="T355" s="112">
        <f t="shared" si="5"/>
        <v>98.338286172720274</v>
      </c>
      <c r="U355" s="112"/>
    </row>
    <row r="356" spans="2:21" ht="15" customHeight="1">
      <c r="B356" s="62"/>
      <c r="C356" s="109" t="s">
        <v>384</v>
      </c>
      <c r="D356" s="109"/>
      <c r="E356" s="109"/>
      <c r="F356" s="109"/>
      <c r="G356" s="109"/>
      <c r="H356" s="109"/>
      <c r="I356" s="109"/>
      <c r="J356" s="109"/>
      <c r="K356" s="66" t="s">
        <v>537</v>
      </c>
      <c r="L356" s="110" t="s">
        <v>385</v>
      </c>
      <c r="M356" s="110"/>
      <c r="N356" s="113">
        <v>7335566.2300000004</v>
      </c>
      <c r="O356" s="113"/>
      <c r="P356" s="113"/>
      <c r="Q356" s="111">
        <v>4935396.8099999996</v>
      </c>
      <c r="R356" s="111"/>
      <c r="S356" s="111"/>
      <c r="T356" s="112">
        <f t="shared" si="5"/>
        <v>67.280379663343297</v>
      </c>
      <c r="U356" s="112"/>
    </row>
    <row r="357" spans="2:21" ht="34.5" customHeight="1">
      <c r="B357" s="62"/>
      <c r="C357" s="109" t="s">
        <v>386</v>
      </c>
      <c r="D357" s="109"/>
      <c r="E357" s="109"/>
      <c r="F357" s="109"/>
      <c r="G357" s="109"/>
      <c r="H357" s="109"/>
      <c r="I357" s="109"/>
      <c r="J357" s="109"/>
      <c r="K357" s="66" t="s">
        <v>537</v>
      </c>
      <c r="L357" s="110" t="s">
        <v>387</v>
      </c>
      <c r="M357" s="110"/>
      <c r="N357" s="113">
        <v>1278336.32</v>
      </c>
      <c r="O357" s="113"/>
      <c r="P357" s="113"/>
      <c r="Q357" s="117">
        <v>1278311.8400000001</v>
      </c>
      <c r="R357" s="117"/>
      <c r="S357" s="117"/>
      <c r="T357" s="112">
        <f t="shared" si="5"/>
        <v>99.998085010993037</v>
      </c>
      <c r="U357" s="112"/>
    </row>
    <row r="358" spans="2:21" ht="34.5" customHeight="1">
      <c r="B358" s="62"/>
      <c r="C358" s="109" t="s">
        <v>388</v>
      </c>
      <c r="D358" s="109"/>
      <c r="E358" s="109"/>
      <c r="F358" s="109"/>
      <c r="G358" s="109"/>
      <c r="H358" s="109"/>
      <c r="I358" s="109"/>
      <c r="J358" s="109"/>
      <c r="K358" s="66" t="s">
        <v>537</v>
      </c>
      <c r="L358" s="110" t="s">
        <v>389</v>
      </c>
      <c r="M358" s="110"/>
      <c r="N358" s="113">
        <f>6363026.23+19341.06</f>
        <v>6382367.29</v>
      </c>
      <c r="O358" s="113"/>
      <c r="P358" s="113"/>
      <c r="Q358" s="117">
        <v>6382367.29</v>
      </c>
      <c r="R358" s="117"/>
      <c r="S358" s="117"/>
      <c r="T358" s="112">
        <f t="shared" si="5"/>
        <v>100</v>
      </c>
      <c r="U358" s="112"/>
    </row>
    <row r="359" spans="2:21" ht="34.5" customHeight="1">
      <c r="B359" s="62"/>
      <c r="C359" s="109" t="s">
        <v>390</v>
      </c>
      <c r="D359" s="109"/>
      <c r="E359" s="109"/>
      <c r="F359" s="109"/>
      <c r="G359" s="109"/>
      <c r="H359" s="109"/>
      <c r="I359" s="109"/>
      <c r="J359" s="109"/>
      <c r="K359" s="66" t="s">
        <v>537</v>
      </c>
      <c r="L359" s="110" t="s">
        <v>391</v>
      </c>
      <c r="M359" s="110"/>
      <c r="N359" s="113">
        <v>1489861.22</v>
      </c>
      <c r="O359" s="113"/>
      <c r="P359" s="113"/>
      <c r="Q359" s="117">
        <v>1489861.22</v>
      </c>
      <c r="R359" s="117"/>
      <c r="S359" s="117"/>
      <c r="T359" s="112">
        <f t="shared" si="5"/>
        <v>100</v>
      </c>
      <c r="U359" s="112"/>
    </row>
    <row r="360" spans="2:21" ht="15" customHeight="1">
      <c r="B360" s="62"/>
      <c r="C360" s="109" t="s">
        <v>392</v>
      </c>
      <c r="D360" s="109"/>
      <c r="E360" s="109"/>
      <c r="F360" s="109"/>
      <c r="G360" s="109"/>
      <c r="H360" s="109"/>
      <c r="I360" s="109"/>
      <c r="J360" s="109"/>
      <c r="K360" s="66" t="s">
        <v>537</v>
      </c>
      <c r="L360" s="110" t="s">
        <v>393</v>
      </c>
      <c r="M360" s="110"/>
      <c r="N360" s="113">
        <f>6609003.08+1987.86</f>
        <v>6610990.9400000004</v>
      </c>
      <c r="O360" s="113"/>
      <c r="P360" s="113"/>
      <c r="Q360" s="117">
        <v>3510000</v>
      </c>
      <c r="R360" s="117"/>
      <c r="S360" s="117"/>
      <c r="T360" s="112">
        <f t="shared" si="5"/>
        <v>53.093402061143948</v>
      </c>
      <c r="U360" s="112"/>
    </row>
    <row r="361" spans="2:21" ht="23.25" customHeight="1">
      <c r="B361" s="62"/>
      <c r="C361" s="109" t="s">
        <v>394</v>
      </c>
      <c r="D361" s="109"/>
      <c r="E361" s="109"/>
      <c r="F361" s="109"/>
      <c r="G361" s="109"/>
      <c r="H361" s="109"/>
      <c r="I361" s="109"/>
      <c r="J361" s="109"/>
      <c r="K361" s="66" t="s">
        <v>537</v>
      </c>
      <c r="L361" s="110" t="s">
        <v>395</v>
      </c>
      <c r="M361" s="110"/>
      <c r="N361" s="113">
        <v>1405625</v>
      </c>
      <c r="O361" s="113"/>
      <c r="P361" s="113"/>
      <c r="Q361" s="117">
        <v>1405625</v>
      </c>
      <c r="R361" s="120"/>
      <c r="S361" s="121"/>
      <c r="T361" s="112">
        <f t="shared" si="5"/>
        <v>100</v>
      </c>
      <c r="U361" s="112"/>
    </row>
    <row r="362" spans="2:21" ht="15" customHeight="1">
      <c r="B362" s="62"/>
      <c r="C362" s="109" t="s">
        <v>396</v>
      </c>
      <c r="D362" s="109"/>
      <c r="E362" s="109"/>
      <c r="F362" s="109"/>
      <c r="G362" s="109"/>
      <c r="H362" s="109"/>
      <c r="I362" s="109"/>
      <c r="J362" s="109"/>
      <c r="K362" s="66" t="s">
        <v>537</v>
      </c>
      <c r="L362" s="110" t="s">
        <v>397</v>
      </c>
      <c r="M362" s="110"/>
      <c r="N362" s="113">
        <v>1361310</v>
      </c>
      <c r="O362" s="113"/>
      <c r="P362" s="113"/>
      <c r="Q362" s="117">
        <v>1361310</v>
      </c>
      <c r="R362" s="117"/>
      <c r="S362" s="117"/>
      <c r="T362" s="112">
        <f t="shared" si="5"/>
        <v>100</v>
      </c>
      <c r="U362" s="112"/>
    </row>
    <row r="363" spans="2:21" ht="15" customHeight="1">
      <c r="B363" s="62"/>
      <c r="C363" s="109" t="s">
        <v>398</v>
      </c>
      <c r="D363" s="109"/>
      <c r="E363" s="109"/>
      <c r="F363" s="109"/>
      <c r="G363" s="109"/>
      <c r="H363" s="109"/>
      <c r="I363" s="109"/>
      <c r="J363" s="109"/>
      <c r="K363" s="66" t="s">
        <v>537</v>
      </c>
      <c r="L363" s="110" t="s">
        <v>399</v>
      </c>
      <c r="M363" s="110"/>
      <c r="N363" s="113">
        <v>680670</v>
      </c>
      <c r="O363" s="113"/>
      <c r="P363" s="113"/>
      <c r="Q363" s="117">
        <v>477160.39</v>
      </c>
      <c r="R363" s="117"/>
      <c r="S363" s="117"/>
      <c r="T363" s="112">
        <f t="shared" si="5"/>
        <v>70.101574918829982</v>
      </c>
      <c r="U363" s="112"/>
    </row>
    <row r="364" spans="2:21" ht="15" customHeight="1">
      <c r="B364" s="64"/>
      <c r="C364" s="105" t="s">
        <v>400</v>
      </c>
      <c r="D364" s="105"/>
      <c r="E364" s="105"/>
      <c r="F364" s="105"/>
      <c r="G364" s="105"/>
      <c r="H364" s="105"/>
      <c r="I364" s="105"/>
      <c r="J364" s="105"/>
      <c r="K364" s="65" t="s">
        <v>537</v>
      </c>
      <c r="L364" s="106"/>
      <c r="M364" s="106"/>
      <c r="N364" s="122">
        <f>N365+N366+N367</f>
        <v>9666280</v>
      </c>
      <c r="O364" s="122"/>
      <c r="P364" s="122"/>
      <c r="Q364" s="122">
        <f>Q365+Q366+Q367</f>
        <v>7718508.3000000007</v>
      </c>
      <c r="R364" s="122"/>
      <c r="S364" s="122"/>
      <c r="T364" s="108">
        <f t="shared" si="5"/>
        <v>79.849831579470091</v>
      </c>
      <c r="U364" s="108"/>
    </row>
    <row r="365" spans="2:21" ht="15" customHeight="1">
      <c r="B365" s="62"/>
      <c r="C365" s="109" t="s">
        <v>401</v>
      </c>
      <c r="D365" s="109"/>
      <c r="E365" s="109"/>
      <c r="F365" s="109"/>
      <c r="G365" s="109"/>
      <c r="H365" s="109"/>
      <c r="I365" s="109"/>
      <c r="J365" s="109"/>
      <c r="K365" s="66" t="s">
        <v>537</v>
      </c>
      <c r="L365" s="110" t="s">
        <v>402</v>
      </c>
      <c r="M365" s="110"/>
      <c r="N365" s="113">
        <v>992600</v>
      </c>
      <c r="O365" s="113"/>
      <c r="P365" s="113"/>
      <c r="Q365" s="117">
        <v>887808.69</v>
      </c>
      <c r="R365" s="117"/>
      <c r="S365" s="117"/>
      <c r="T365" s="112">
        <f t="shared" si="5"/>
        <v>89.442745315333454</v>
      </c>
      <c r="U365" s="112"/>
    </row>
    <row r="366" spans="2:21" ht="23.25" customHeight="1">
      <c r="B366" s="62"/>
      <c r="C366" s="109" t="s">
        <v>403</v>
      </c>
      <c r="D366" s="109"/>
      <c r="E366" s="109"/>
      <c r="F366" s="109"/>
      <c r="G366" s="109"/>
      <c r="H366" s="109"/>
      <c r="I366" s="109"/>
      <c r="J366" s="109"/>
      <c r="K366" s="66" t="s">
        <v>537</v>
      </c>
      <c r="L366" s="110" t="s">
        <v>404</v>
      </c>
      <c r="M366" s="110"/>
      <c r="N366" s="113">
        <v>8481760</v>
      </c>
      <c r="O366" s="113"/>
      <c r="P366" s="113"/>
      <c r="Q366" s="117">
        <v>6638779.6100000003</v>
      </c>
      <c r="R366" s="117"/>
      <c r="S366" s="117"/>
      <c r="T366" s="112">
        <f t="shared" si="5"/>
        <v>78.271250424440225</v>
      </c>
      <c r="U366" s="112"/>
    </row>
    <row r="367" spans="2:21" ht="23.25" customHeight="1">
      <c r="B367" s="62"/>
      <c r="C367" s="109" t="s">
        <v>405</v>
      </c>
      <c r="D367" s="109"/>
      <c r="E367" s="109"/>
      <c r="F367" s="109"/>
      <c r="G367" s="109"/>
      <c r="H367" s="109"/>
      <c r="I367" s="109"/>
      <c r="J367" s="109"/>
      <c r="K367" s="66" t="s">
        <v>537</v>
      </c>
      <c r="L367" s="110" t="s">
        <v>406</v>
      </c>
      <c r="M367" s="110"/>
      <c r="N367" s="113">
        <v>191920</v>
      </c>
      <c r="O367" s="113"/>
      <c r="P367" s="113"/>
      <c r="Q367" s="117">
        <v>191920</v>
      </c>
      <c r="R367" s="117"/>
      <c r="S367" s="117"/>
      <c r="T367" s="112">
        <f t="shared" si="5"/>
        <v>100</v>
      </c>
      <c r="U367" s="112"/>
    </row>
    <row r="368" spans="2:21" ht="15" customHeight="1">
      <c r="B368" s="62"/>
      <c r="C368" s="101" t="s">
        <v>407</v>
      </c>
      <c r="D368" s="101"/>
      <c r="E368" s="101"/>
      <c r="F368" s="101"/>
      <c r="G368" s="101"/>
      <c r="H368" s="101"/>
      <c r="I368" s="101"/>
      <c r="J368" s="101"/>
      <c r="K368" s="63" t="s">
        <v>537</v>
      </c>
      <c r="L368" s="102"/>
      <c r="M368" s="102"/>
      <c r="N368" s="103">
        <f>N369</f>
        <v>253306055.70000002</v>
      </c>
      <c r="O368" s="103"/>
      <c r="P368" s="103"/>
      <c r="Q368" s="103">
        <f>Q369</f>
        <v>251300469.73000002</v>
      </c>
      <c r="R368" s="103"/>
      <c r="S368" s="103"/>
      <c r="T368" s="104">
        <f t="shared" si="5"/>
        <v>99.208236074555089</v>
      </c>
      <c r="U368" s="104"/>
    </row>
    <row r="369" spans="2:21" ht="23.25" customHeight="1">
      <c r="B369" s="64"/>
      <c r="C369" s="105" t="s">
        <v>408</v>
      </c>
      <c r="D369" s="105"/>
      <c r="E369" s="105"/>
      <c r="F369" s="105"/>
      <c r="G369" s="105"/>
      <c r="H369" s="105"/>
      <c r="I369" s="105"/>
      <c r="J369" s="105"/>
      <c r="K369" s="65" t="s">
        <v>537</v>
      </c>
      <c r="L369" s="106"/>
      <c r="M369" s="106"/>
      <c r="N369" s="107">
        <f>N370+N371+N372+N373+N374</f>
        <v>253306055.70000002</v>
      </c>
      <c r="O369" s="107"/>
      <c r="P369" s="107"/>
      <c r="Q369" s="107">
        <f>Q370+Q371+Q372+Q373+Q374</f>
        <v>251300469.73000002</v>
      </c>
      <c r="R369" s="107"/>
      <c r="S369" s="107"/>
      <c r="T369" s="108">
        <f t="shared" si="5"/>
        <v>99.208236074555089</v>
      </c>
      <c r="U369" s="108"/>
    </row>
    <row r="370" spans="2:21" ht="23.25" customHeight="1">
      <c r="B370" s="62"/>
      <c r="C370" s="109" t="s">
        <v>409</v>
      </c>
      <c r="D370" s="109"/>
      <c r="E370" s="109"/>
      <c r="F370" s="109"/>
      <c r="G370" s="109"/>
      <c r="H370" s="109"/>
      <c r="I370" s="109"/>
      <c r="J370" s="109"/>
      <c r="K370" s="66" t="s">
        <v>537</v>
      </c>
      <c r="L370" s="110" t="s">
        <v>410</v>
      </c>
      <c r="M370" s="110"/>
      <c r="N370" s="113">
        <f>8941126.34+2915.12</f>
        <v>8944041.459999999</v>
      </c>
      <c r="O370" s="113"/>
      <c r="P370" s="113"/>
      <c r="Q370" s="117">
        <v>6938455.4900000002</v>
      </c>
      <c r="R370" s="117"/>
      <c r="S370" s="117"/>
      <c r="T370" s="112">
        <f t="shared" si="5"/>
        <v>77.576289432808608</v>
      </c>
      <c r="U370" s="112"/>
    </row>
    <row r="371" spans="2:21" ht="15" customHeight="1">
      <c r="B371" s="62"/>
      <c r="C371" s="109" t="s">
        <v>411</v>
      </c>
      <c r="D371" s="109"/>
      <c r="E371" s="109"/>
      <c r="F371" s="109"/>
      <c r="G371" s="109"/>
      <c r="H371" s="109"/>
      <c r="I371" s="109"/>
      <c r="J371" s="109"/>
      <c r="K371" s="66" t="s">
        <v>537</v>
      </c>
      <c r="L371" s="110" t="s">
        <v>412</v>
      </c>
      <c r="M371" s="110"/>
      <c r="N371" s="113">
        <v>39795000</v>
      </c>
      <c r="O371" s="113"/>
      <c r="P371" s="113"/>
      <c r="Q371" s="117">
        <v>39795000</v>
      </c>
      <c r="R371" s="117"/>
      <c r="S371" s="117"/>
      <c r="T371" s="112">
        <f t="shared" si="5"/>
        <v>100</v>
      </c>
      <c r="U371" s="112"/>
    </row>
    <row r="372" spans="2:21" ht="23.25" customHeight="1">
      <c r="B372" s="62"/>
      <c r="C372" s="109" t="s">
        <v>413</v>
      </c>
      <c r="D372" s="109"/>
      <c r="E372" s="109"/>
      <c r="F372" s="109"/>
      <c r="G372" s="109"/>
      <c r="H372" s="109"/>
      <c r="I372" s="109"/>
      <c r="J372" s="109"/>
      <c r="K372" s="66" t="s">
        <v>537</v>
      </c>
      <c r="L372" s="110" t="s">
        <v>414</v>
      </c>
      <c r="M372" s="110"/>
      <c r="N372" s="113">
        <v>2246614</v>
      </c>
      <c r="O372" s="113"/>
      <c r="P372" s="113"/>
      <c r="Q372" s="117">
        <v>2246614</v>
      </c>
      <c r="R372" s="117"/>
      <c r="S372" s="117"/>
      <c r="T372" s="112">
        <f t="shared" si="5"/>
        <v>100</v>
      </c>
      <c r="U372" s="112"/>
    </row>
    <row r="373" spans="2:21" ht="23.25" customHeight="1">
      <c r="B373" s="62"/>
      <c r="C373" s="109" t="s">
        <v>415</v>
      </c>
      <c r="D373" s="109"/>
      <c r="E373" s="109"/>
      <c r="F373" s="109"/>
      <c r="G373" s="109"/>
      <c r="H373" s="109"/>
      <c r="I373" s="109"/>
      <c r="J373" s="109"/>
      <c r="K373" s="66" t="s">
        <v>537</v>
      </c>
      <c r="L373" s="110" t="s">
        <v>416</v>
      </c>
      <c r="M373" s="110"/>
      <c r="N373" s="113">
        <f>200444863.13+1327527.11</f>
        <v>201772390.24000001</v>
      </c>
      <c r="O373" s="113"/>
      <c r="P373" s="113"/>
      <c r="Q373" s="117">
        <v>201772390.24000001</v>
      </c>
      <c r="R373" s="117"/>
      <c r="S373" s="117"/>
      <c r="T373" s="112">
        <f t="shared" si="5"/>
        <v>100</v>
      </c>
      <c r="U373" s="112"/>
    </row>
    <row r="374" spans="2:21" ht="15" customHeight="1">
      <c r="B374" s="62"/>
      <c r="C374" s="109" t="s">
        <v>417</v>
      </c>
      <c r="D374" s="109"/>
      <c r="E374" s="109"/>
      <c r="F374" s="109"/>
      <c r="G374" s="109"/>
      <c r="H374" s="109"/>
      <c r="I374" s="109"/>
      <c r="J374" s="109"/>
      <c r="K374" s="66" t="s">
        <v>537</v>
      </c>
      <c r="L374" s="110" t="s">
        <v>418</v>
      </c>
      <c r="M374" s="110"/>
      <c r="N374" s="113">
        <v>548010</v>
      </c>
      <c r="O374" s="113"/>
      <c r="P374" s="113"/>
      <c r="Q374" s="117">
        <v>548010</v>
      </c>
      <c r="R374" s="117"/>
      <c r="S374" s="117"/>
      <c r="T374" s="112">
        <f t="shared" si="5"/>
        <v>100</v>
      </c>
      <c r="U374" s="112"/>
    </row>
    <row r="375" spans="2:21" ht="23.25" customHeight="1">
      <c r="B375" s="62"/>
      <c r="C375" s="101" t="s">
        <v>419</v>
      </c>
      <c r="D375" s="101"/>
      <c r="E375" s="101"/>
      <c r="F375" s="101"/>
      <c r="G375" s="101"/>
      <c r="H375" s="101"/>
      <c r="I375" s="101"/>
      <c r="J375" s="101"/>
      <c r="K375" s="63" t="s">
        <v>537</v>
      </c>
      <c r="L375" s="102"/>
      <c r="M375" s="102"/>
      <c r="N375" s="103">
        <f>N376+N378</f>
        <v>14168559.800000001</v>
      </c>
      <c r="O375" s="103"/>
      <c r="P375" s="103"/>
      <c r="Q375" s="103">
        <f>Q376+Q378</f>
        <v>8285276.7699999996</v>
      </c>
      <c r="R375" s="103"/>
      <c r="S375" s="103"/>
      <c r="T375" s="104">
        <f t="shared" si="5"/>
        <v>58.476492226118836</v>
      </c>
      <c r="U375" s="104"/>
    </row>
    <row r="376" spans="2:21" ht="23.25" customHeight="1">
      <c r="B376" s="64"/>
      <c r="C376" s="105" t="s">
        <v>420</v>
      </c>
      <c r="D376" s="105"/>
      <c r="E376" s="105"/>
      <c r="F376" s="105"/>
      <c r="G376" s="105"/>
      <c r="H376" s="105"/>
      <c r="I376" s="105"/>
      <c r="J376" s="105"/>
      <c r="K376" s="65" t="s">
        <v>537</v>
      </c>
      <c r="L376" s="106"/>
      <c r="M376" s="106"/>
      <c r="N376" s="107">
        <f>N377</f>
        <v>6048940</v>
      </c>
      <c r="O376" s="107"/>
      <c r="P376" s="107"/>
      <c r="Q376" s="107">
        <f>Q377</f>
        <v>417136.01</v>
      </c>
      <c r="R376" s="107"/>
      <c r="S376" s="107"/>
      <c r="T376" s="108">
        <f t="shared" si="5"/>
        <v>6.8960183106461628</v>
      </c>
      <c r="U376" s="108"/>
    </row>
    <row r="377" spans="2:21" ht="15" customHeight="1">
      <c r="B377" s="62"/>
      <c r="C377" s="109" t="s">
        <v>421</v>
      </c>
      <c r="D377" s="109"/>
      <c r="E377" s="109"/>
      <c r="F377" s="109"/>
      <c r="G377" s="109"/>
      <c r="H377" s="109"/>
      <c r="I377" s="109"/>
      <c r="J377" s="109"/>
      <c r="K377" s="66" t="s">
        <v>537</v>
      </c>
      <c r="L377" s="110" t="s">
        <v>422</v>
      </c>
      <c r="M377" s="110"/>
      <c r="N377" s="113">
        <v>6048940</v>
      </c>
      <c r="O377" s="113"/>
      <c r="P377" s="113"/>
      <c r="Q377" s="111">
        <v>417136.01</v>
      </c>
      <c r="R377" s="111"/>
      <c r="S377" s="111"/>
      <c r="T377" s="112">
        <f t="shared" si="5"/>
        <v>6.8960183106461628</v>
      </c>
      <c r="U377" s="112"/>
    </row>
    <row r="378" spans="2:21" ht="34.5" customHeight="1">
      <c r="B378" s="64"/>
      <c r="C378" s="105" t="s">
        <v>423</v>
      </c>
      <c r="D378" s="105"/>
      <c r="E378" s="105"/>
      <c r="F378" s="105"/>
      <c r="G378" s="105"/>
      <c r="H378" s="105"/>
      <c r="I378" s="105"/>
      <c r="J378" s="105"/>
      <c r="K378" s="65" t="s">
        <v>537</v>
      </c>
      <c r="L378" s="106"/>
      <c r="M378" s="106"/>
      <c r="N378" s="107">
        <f>N379</f>
        <v>8119619.7999999998</v>
      </c>
      <c r="O378" s="107"/>
      <c r="P378" s="107"/>
      <c r="Q378" s="107">
        <f>Q379</f>
        <v>7868140.7599999998</v>
      </c>
      <c r="R378" s="107"/>
      <c r="S378" s="107"/>
      <c r="T378" s="108">
        <f t="shared" si="5"/>
        <v>96.902822469593957</v>
      </c>
      <c r="U378" s="108"/>
    </row>
    <row r="379" spans="2:21" ht="23.25" customHeight="1">
      <c r="B379" s="62"/>
      <c r="C379" s="109" t="s">
        <v>424</v>
      </c>
      <c r="D379" s="109"/>
      <c r="E379" s="109"/>
      <c r="F379" s="109"/>
      <c r="G379" s="109"/>
      <c r="H379" s="109"/>
      <c r="I379" s="109"/>
      <c r="J379" s="109"/>
      <c r="K379" s="66" t="s">
        <v>537</v>
      </c>
      <c r="L379" s="110" t="s">
        <v>425</v>
      </c>
      <c r="M379" s="110"/>
      <c r="N379" s="113">
        <f>8023521.29+96098.51</f>
        <v>8119619.7999999998</v>
      </c>
      <c r="O379" s="113"/>
      <c r="P379" s="113"/>
      <c r="Q379" s="111">
        <v>7868140.7599999998</v>
      </c>
      <c r="R379" s="111"/>
      <c r="S379" s="111"/>
      <c r="T379" s="112">
        <f t="shared" si="5"/>
        <v>96.902822469593957</v>
      </c>
      <c r="U379" s="112"/>
    </row>
    <row r="380" spans="2:21" ht="23.25" customHeight="1">
      <c r="B380" s="60"/>
      <c r="C380" s="97" t="s">
        <v>426</v>
      </c>
      <c r="D380" s="97"/>
      <c r="E380" s="97"/>
      <c r="F380" s="97"/>
      <c r="G380" s="97"/>
      <c r="H380" s="97"/>
      <c r="I380" s="97"/>
      <c r="J380" s="97"/>
      <c r="K380" s="61" t="s">
        <v>537</v>
      </c>
      <c r="L380" s="98"/>
      <c r="M380" s="98"/>
      <c r="N380" s="99">
        <f>N381+N384+N387</f>
        <v>29115837.410000004</v>
      </c>
      <c r="O380" s="99"/>
      <c r="P380" s="99"/>
      <c r="Q380" s="99">
        <f>Q381+Q384+Q387</f>
        <v>29061751.260000002</v>
      </c>
      <c r="R380" s="99"/>
      <c r="S380" s="99"/>
      <c r="T380" s="100">
        <f t="shared" si="5"/>
        <v>99.814238040835377</v>
      </c>
      <c r="U380" s="100"/>
    </row>
    <row r="381" spans="2:21" ht="15" customHeight="1">
      <c r="B381" s="62"/>
      <c r="C381" s="101" t="s">
        <v>427</v>
      </c>
      <c r="D381" s="101"/>
      <c r="E381" s="101"/>
      <c r="F381" s="101"/>
      <c r="G381" s="101"/>
      <c r="H381" s="101"/>
      <c r="I381" s="101"/>
      <c r="J381" s="101"/>
      <c r="K381" s="63" t="s">
        <v>537</v>
      </c>
      <c r="L381" s="102"/>
      <c r="M381" s="102"/>
      <c r="N381" s="103">
        <f>N382</f>
        <v>411.26</v>
      </c>
      <c r="O381" s="103"/>
      <c r="P381" s="103"/>
      <c r="Q381" s="103">
        <f>Q382</f>
        <v>411.26</v>
      </c>
      <c r="R381" s="103"/>
      <c r="S381" s="103"/>
      <c r="T381" s="104">
        <f t="shared" si="5"/>
        <v>100</v>
      </c>
      <c r="U381" s="104"/>
    </row>
    <row r="382" spans="2:21" ht="23.25" customHeight="1">
      <c r="B382" s="64"/>
      <c r="C382" s="105" t="s">
        <v>428</v>
      </c>
      <c r="D382" s="105"/>
      <c r="E382" s="105"/>
      <c r="F382" s="105"/>
      <c r="G382" s="105"/>
      <c r="H382" s="105"/>
      <c r="I382" s="105"/>
      <c r="J382" s="105"/>
      <c r="K382" s="65" t="s">
        <v>537</v>
      </c>
      <c r="L382" s="106"/>
      <c r="M382" s="106"/>
      <c r="N382" s="107">
        <f>N383</f>
        <v>411.26</v>
      </c>
      <c r="O382" s="107"/>
      <c r="P382" s="107"/>
      <c r="Q382" s="107">
        <f>Q383</f>
        <v>411.26</v>
      </c>
      <c r="R382" s="107"/>
      <c r="S382" s="107"/>
      <c r="T382" s="108">
        <f t="shared" si="5"/>
        <v>100</v>
      </c>
      <c r="U382" s="108"/>
    </row>
    <row r="383" spans="2:21" ht="23.25" customHeight="1">
      <c r="B383" s="62"/>
      <c r="C383" s="109" t="s">
        <v>429</v>
      </c>
      <c r="D383" s="109"/>
      <c r="E383" s="109"/>
      <c r="F383" s="109"/>
      <c r="G383" s="109"/>
      <c r="H383" s="109"/>
      <c r="I383" s="109"/>
      <c r="J383" s="109"/>
      <c r="K383" s="66" t="s">
        <v>537</v>
      </c>
      <c r="L383" s="110" t="s">
        <v>430</v>
      </c>
      <c r="M383" s="110"/>
      <c r="N383" s="113">
        <v>411.26</v>
      </c>
      <c r="O383" s="113"/>
      <c r="P383" s="113"/>
      <c r="Q383" s="111">
        <v>411.26</v>
      </c>
      <c r="R383" s="111"/>
      <c r="S383" s="111"/>
      <c r="T383" s="112">
        <f t="shared" si="5"/>
        <v>100</v>
      </c>
      <c r="U383" s="112"/>
    </row>
    <row r="384" spans="2:21" ht="15" customHeight="1">
      <c r="B384" s="62"/>
      <c r="C384" s="101" t="s">
        <v>431</v>
      </c>
      <c r="D384" s="101"/>
      <c r="E384" s="101"/>
      <c r="F384" s="101"/>
      <c r="G384" s="101"/>
      <c r="H384" s="101"/>
      <c r="I384" s="101"/>
      <c r="J384" s="101"/>
      <c r="K384" s="63" t="s">
        <v>537</v>
      </c>
      <c r="L384" s="102"/>
      <c r="M384" s="102"/>
      <c r="N384" s="103">
        <f>N385</f>
        <v>18298157.510000002</v>
      </c>
      <c r="O384" s="103"/>
      <c r="P384" s="103"/>
      <c r="Q384" s="103">
        <f>Q385</f>
        <v>18298160</v>
      </c>
      <c r="R384" s="103"/>
      <c r="S384" s="103"/>
      <c r="T384" s="104">
        <f t="shared" si="5"/>
        <v>100.00001360792746</v>
      </c>
      <c r="U384" s="104"/>
    </row>
    <row r="385" spans="2:21" ht="15" customHeight="1">
      <c r="B385" s="64"/>
      <c r="C385" s="105" t="s">
        <v>114</v>
      </c>
      <c r="D385" s="105"/>
      <c r="E385" s="105"/>
      <c r="F385" s="105"/>
      <c r="G385" s="105"/>
      <c r="H385" s="105"/>
      <c r="I385" s="105"/>
      <c r="J385" s="105"/>
      <c r="K385" s="65" t="s">
        <v>537</v>
      </c>
      <c r="L385" s="106"/>
      <c r="M385" s="106"/>
      <c r="N385" s="107">
        <f>N386</f>
        <v>18298157.510000002</v>
      </c>
      <c r="O385" s="107"/>
      <c r="P385" s="107"/>
      <c r="Q385" s="107">
        <f>Q386</f>
        <v>18298160</v>
      </c>
      <c r="R385" s="107"/>
      <c r="S385" s="107"/>
      <c r="T385" s="108">
        <f t="shared" si="5"/>
        <v>100.00001360792746</v>
      </c>
      <c r="U385" s="108"/>
    </row>
    <row r="386" spans="2:21" ht="23.25" customHeight="1">
      <c r="B386" s="62"/>
      <c r="C386" s="109" t="s">
        <v>432</v>
      </c>
      <c r="D386" s="109"/>
      <c r="E386" s="109"/>
      <c r="F386" s="109"/>
      <c r="G386" s="109"/>
      <c r="H386" s="109"/>
      <c r="I386" s="109"/>
      <c r="J386" s="109"/>
      <c r="K386" s="66" t="s">
        <v>537</v>
      </c>
      <c r="L386" s="110" t="s">
        <v>433</v>
      </c>
      <c r="M386" s="110"/>
      <c r="N386" s="113">
        <f>18788157.51-490000</f>
        <v>18298157.510000002</v>
      </c>
      <c r="O386" s="113"/>
      <c r="P386" s="113"/>
      <c r="Q386" s="111">
        <v>18298160</v>
      </c>
      <c r="R386" s="111"/>
      <c r="S386" s="111"/>
      <c r="T386" s="112">
        <f t="shared" si="5"/>
        <v>100.00001360792746</v>
      </c>
      <c r="U386" s="112"/>
    </row>
    <row r="387" spans="2:21" ht="15" customHeight="1">
      <c r="B387" s="62"/>
      <c r="C387" s="101" t="s">
        <v>13</v>
      </c>
      <c r="D387" s="101"/>
      <c r="E387" s="101"/>
      <c r="F387" s="101"/>
      <c r="G387" s="101"/>
      <c r="H387" s="101"/>
      <c r="I387" s="101"/>
      <c r="J387" s="101"/>
      <c r="K387" s="63" t="s">
        <v>537</v>
      </c>
      <c r="L387" s="102"/>
      <c r="M387" s="102"/>
      <c r="N387" s="103">
        <f>N388</f>
        <v>10817268.640000001</v>
      </c>
      <c r="O387" s="123"/>
      <c r="P387" s="124"/>
      <c r="Q387" s="103">
        <f>Q388</f>
        <v>10763180</v>
      </c>
      <c r="R387" s="123"/>
      <c r="S387" s="124"/>
      <c r="T387" s="104">
        <f t="shared" si="5"/>
        <v>99.499978767283338</v>
      </c>
      <c r="U387" s="104"/>
    </row>
    <row r="388" spans="2:21" ht="23.25" customHeight="1">
      <c r="B388" s="64"/>
      <c r="C388" s="105" t="s">
        <v>14</v>
      </c>
      <c r="D388" s="105"/>
      <c r="E388" s="105"/>
      <c r="F388" s="105"/>
      <c r="G388" s="105"/>
      <c r="H388" s="105"/>
      <c r="I388" s="105"/>
      <c r="J388" s="105"/>
      <c r="K388" s="65" t="s">
        <v>537</v>
      </c>
      <c r="L388" s="106"/>
      <c r="M388" s="106"/>
      <c r="N388" s="107">
        <f>N389</f>
        <v>10817268.640000001</v>
      </c>
      <c r="O388" s="125"/>
      <c r="P388" s="126"/>
      <c r="Q388" s="107">
        <f>Q389</f>
        <v>10763180</v>
      </c>
      <c r="R388" s="125"/>
      <c r="S388" s="126"/>
      <c r="T388" s="108">
        <f t="shared" si="5"/>
        <v>99.499978767283338</v>
      </c>
      <c r="U388" s="108"/>
    </row>
    <row r="389" spans="2:21" ht="23.25" customHeight="1">
      <c r="B389" s="62"/>
      <c r="C389" s="109" t="s">
        <v>434</v>
      </c>
      <c r="D389" s="109"/>
      <c r="E389" s="109"/>
      <c r="F389" s="109"/>
      <c r="G389" s="109"/>
      <c r="H389" s="109"/>
      <c r="I389" s="109"/>
      <c r="J389" s="109"/>
      <c r="K389" s="66" t="s">
        <v>537</v>
      </c>
      <c r="L389" s="110" t="s">
        <v>435</v>
      </c>
      <c r="M389" s="110"/>
      <c r="N389" s="113">
        <v>10817268.640000001</v>
      </c>
      <c r="O389" s="113"/>
      <c r="P389" s="113"/>
      <c r="Q389" s="111">
        <v>10763180</v>
      </c>
      <c r="R389" s="111"/>
      <c r="S389" s="111"/>
      <c r="T389" s="112">
        <f t="shared" si="5"/>
        <v>99.499978767283338</v>
      </c>
      <c r="U389" s="112"/>
    </row>
    <row r="390" spans="2:21" ht="23.25" customHeight="1">
      <c r="B390" s="60"/>
      <c r="C390" s="97" t="s">
        <v>436</v>
      </c>
      <c r="D390" s="97"/>
      <c r="E390" s="97"/>
      <c r="F390" s="97"/>
      <c r="G390" s="97"/>
      <c r="H390" s="97"/>
      <c r="I390" s="97"/>
      <c r="J390" s="97"/>
      <c r="K390" s="61" t="s">
        <v>537</v>
      </c>
      <c r="L390" s="98"/>
      <c r="M390" s="98"/>
      <c r="N390" s="99">
        <f>N391+N396</f>
        <v>44445397.049999997</v>
      </c>
      <c r="O390" s="99"/>
      <c r="P390" s="99"/>
      <c r="Q390" s="99">
        <f>Q391+Q396</f>
        <v>11886096.76</v>
      </c>
      <c r="R390" s="99"/>
      <c r="S390" s="99"/>
      <c r="T390" s="100">
        <f t="shared" si="5"/>
        <v>26.743144507469307</v>
      </c>
      <c r="U390" s="100"/>
    </row>
    <row r="391" spans="2:21" ht="23.25" customHeight="1">
      <c r="B391" s="62"/>
      <c r="C391" s="101" t="s">
        <v>437</v>
      </c>
      <c r="D391" s="101"/>
      <c r="E391" s="101"/>
      <c r="F391" s="101"/>
      <c r="G391" s="101"/>
      <c r="H391" s="101"/>
      <c r="I391" s="101"/>
      <c r="J391" s="101"/>
      <c r="K391" s="63" t="s">
        <v>537</v>
      </c>
      <c r="L391" s="102"/>
      <c r="M391" s="102"/>
      <c r="N391" s="103">
        <f>N392+N394</f>
        <v>6730859.0800000001</v>
      </c>
      <c r="O391" s="103"/>
      <c r="P391" s="103"/>
      <c r="Q391" s="103">
        <f>Q392+Q394</f>
        <v>1091108.31</v>
      </c>
      <c r="R391" s="103"/>
      <c r="S391" s="103"/>
      <c r="T391" s="104">
        <f t="shared" ref="T391:T408" si="6">Q391/N391*100</f>
        <v>16.210535639382307</v>
      </c>
      <c r="U391" s="104"/>
    </row>
    <row r="392" spans="2:21" ht="23.25" customHeight="1">
      <c r="B392" s="64"/>
      <c r="C392" s="105" t="s">
        <v>438</v>
      </c>
      <c r="D392" s="105"/>
      <c r="E392" s="105"/>
      <c r="F392" s="105"/>
      <c r="G392" s="105"/>
      <c r="H392" s="105"/>
      <c r="I392" s="105"/>
      <c r="J392" s="105"/>
      <c r="K392" s="65" t="s">
        <v>537</v>
      </c>
      <c r="L392" s="106"/>
      <c r="M392" s="106"/>
      <c r="N392" s="107">
        <f>N393</f>
        <v>1518412.5</v>
      </c>
      <c r="O392" s="107"/>
      <c r="P392" s="107"/>
      <c r="Q392" s="107">
        <f>Q393</f>
        <v>0</v>
      </c>
      <c r="R392" s="107"/>
      <c r="S392" s="107"/>
      <c r="T392" s="108">
        <f t="shared" si="6"/>
        <v>0</v>
      </c>
      <c r="U392" s="108"/>
    </row>
    <row r="393" spans="2:21" ht="15" customHeight="1">
      <c r="B393" s="62"/>
      <c r="C393" s="109" t="s">
        <v>439</v>
      </c>
      <c r="D393" s="109"/>
      <c r="E393" s="109"/>
      <c r="F393" s="109"/>
      <c r="G393" s="109"/>
      <c r="H393" s="109"/>
      <c r="I393" s="109"/>
      <c r="J393" s="109"/>
      <c r="K393" s="66" t="s">
        <v>537</v>
      </c>
      <c r="L393" s="110" t="s">
        <v>440</v>
      </c>
      <c r="M393" s="110"/>
      <c r="N393" s="113">
        <v>1518412.5</v>
      </c>
      <c r="O393" s="113"/>
      <c r="P393" s="113"/>
      <c r="Q393" s="111">
        <v>0</v>
      </c>
      <c r="R393" s="111"/>
      <c r="S393" s="111"/>
      <c r="T393" s="112">
        <f t="shared" si="6"/>
        <v>0</v>
      </c>
      <c r="U393" s="112"/>
    </row>
    <row r="394" spans="2:21" ht="23.25" customHeight="1">
      <c r="B394" s="64"/>
      <c r="C394" s="105" t="s">
        <v>441</v>
      </c>
      <c r="D394" s="105"/>
      <c r="E394" s="105"/>
      <c r="F394" s="105"/>
      <c r="G394" s="105"/>
      <c r="H394" s="105"/>
      <c r="I394" s="105"/>
      <c r="J394" s="105"/>
      <c r="K394" s="65" t="s">
        <v>537</v>
      </c>
      <c r="L394" s="106"/>
      <c r="M394" s="106"/>
      <c r="N394" s="107">
        <f>N395</f>
        <v>5212446.58</v>
      </c>
      <c r="O394" s="107"/>
      <c r="P394" s="107"/>
      <c r="Q394" s="107">
        <f>Q395</f>
        <v>1091108.31</v>
      </c>
      <c r="R394" s="107"/>
      <c r="S394" s="107"/>
      <c r="T394" s="108">
        <f t="shared" si="6"/>
        <v>20.932748053218418</v>
      </c>
      <c r="U394" s="108"/>
    </row>
    <row r="395" spans="2:21" ht="23.25" customHeight="1">
      <c r="B395" s="62"/>
      <c r="C395" s="109" t="s">
        <v>442</v>
      </c>
      <c r="D395" s="109"/>
      <c r="E395" s="109"/>
      <c r="F395" s="109"/>
      <c r="G395" s="109"/>
      <c r="H395" s="109"/>
      <c r="I395" s="109"/>
      <c r="J395" s="109"/>
      <c r="K395" s="66" t="s">
        <v>537</v>
      </c>
      <c r="L395" s="110" t="s">
        <v>443</v>
      </c>
      <c r="M395" s="110"/>
      <c r="N395" s="113">
        <v>5212446.58</v>
      </c>
      <c r="O395" s="113"/>
      <c r="P395" s="113"/>
      <c r="Q395" s="111">
        <v>1091108.31</v>
      </c>
      <c r="R395" s="111"/>
      <c r="S395" s="111"/>
      <c r="T395" s="112">
        <f t="shared" si="6"/>
        <v>20.932748053218418</v>
      </c>
      <c r="U395" s="112"/>
    </row>
    <row r="396" spans="2:21" ht="34.5" customHeight="1">
      <c r="B396" s="62"/>
      <c r="C396" s="101" t="s">
        <v>444</v>
      </c>
      <c r="D396" s="101"/>
      <c r="E396" s="101"/>
      <c r="F396" s="101"/>
      <c r="G396" s="101"/>
      <c r="H396" s="101"/>
      <c r="I396" s="101"/>
      <c r="J396" s="101"/>
      <c r="K396" s="63" t="s">
        <v>537</v>
      </c>
      <c r="L396" s="102"/>
      <c r="M396" s="102"/>
      <c r="N396" s="103">
        <f>N397+N399</f>
        <v>37714537.969999999</v>
      </c>
      <c r="O396" s="103"/>
      <c r="P396" s="103"/>
      <c r="Q396" s="103">
        <f>Q397+Q399</f>
        <v>10794988.449999999</v>
      </c>
      <c r="R396" s="103"/>
      <c r="S396" s="103"/>
      <c r="T396" s="104">
        <f t="shared" si="6"/>
        <v>28.622883988627578</v>
      </c>
      <c r="U396" s="104"/>
    </row>
    <row r="397" spans="2:21" ht="34.5" customHeight="1">
      <c r="B397" s="64"/>
      <c r="C397" s="105" t="s">
        <v>445</v>
      </c>
      <c r="D397" s="105"/>
      <c r="E397" s="105"/>
      <c r="F397" s="105"/>
      <c r="G397" s="105"/>
      <c r="H397" s="105"/>
      <c r="I397" s="105"/>
      <c r="J397" s="105"/>
      <c r="K397" s="65" t="s">
        <v>537</v>
      </c>
      <c r="L397" s="106"/>
      <c r="M397" s="106"/>
      <c r="N397" s="107">
        <f>N398</f>
        <v>13414530.140000001</v>
      </c>
      <c r="O397" s="107"/>
      <c r="P397" s="107"/>
      <c r="Q397" s="107">
        <f>Q398</f>
        <v>5501934.1100000003</v>
      </c>
      <c r="R397" s="107"/>
      <c r="S397" s="107"/>
      <c r="T397" s="108">
        <f t="shared" si="6"/>
        <v>41.014735906359526</v>
      </c>
      <c r="U397" s="108"/>
    </row>
    <row r="398" spans="2:21" ht="23.25" customHeight="1">
      <c r="B398" s="62"/>
      <c r="C398" s="109" t="s">
        <v>446</v>
      </c>
      <c r="D398" s="109"/>
      <c r="E398" s="109"/>
      <c r="F398" s="109"/>
      <c r="G398" s="109"/>
      <c r="H398" s="109"/>
      <c r="I398" s="109"/>
      <c r="J398" s="109"/>
      <c r="K398" s="66" t="s">
        <v>537</v>
      </c>
      <c r="L398" s="110" t="s">
        <v>447</v>
      </c>
      <c r="M398" s="110"/>
      <c r="N398" s="113">
        <v>13414530.140000001</v>
      </c>
      <c r="O398" s="113"/>
      <c r="P398" s="113"/>
      <c r="Q398" s="111">
        <v>5501934.1100000003</v>
      </c>
      <c r="R398" s="111"/>
      <c r="S398" s="111"/>
      <c r="T398" s="112">
        <f t="shared" si="6"/>
        <v>41.014735906359526</v>
      </c>
      <c r="U398" s="112"/>
    </row>
    <row r="399" spans="2:21" ht="23.25" customHeight="1">
      <c r="B399" s="64"/>
      <c r="C399" s="105" t="s">
        <v>441</v>
      </c>
      <c r="D399" s="105"/>
      <c r="E399" s="105"/>
      <c r="F399" s="105"/>
      <c r="G399" s="105"/>
      <c r="H399" s="105"/>
      <c r="I399" s="105"/>
      <c r="J399" s="105"/>
      <c r="K399" s="65" t="s">
        <v>537</v>
      </c>
      <c r="L399" s="106"/>
      <c r="M399" s="106"/>
      <c r="N399" s="107">
        <f>N400</f>
        <v>24300007.829999998</v>
      </c>
      <c r="O399" s="107"/>
      <c r="P399" s="107"/>
      <c r="Q399" s="107">
        <f>Q400</f>
        <v>5293054.34</v>
      </c>
      <c r="R399" s="107"/>
      <c r="S399" s="107"/>
      <c r="T399" s="108">
        <f t="shared" si="6"/>
        <v>21.782109606834645</v>
      </c>
      <c r="U399" s="108"/>
    </row>
    <row r="400" spans="2:21" ht="34.5" customHeight="1">
      <c r="B400" s="62"/>
      <c r="C400" s="109" t="s">
        <v>448</v>
      </c>
      <c r="D400" s="109"/>
      <c r="E400" s="109"/>
      <c r="F400" s="109"/>
      <c r="G400" s="109"/>
      <c r="H400" s="109"/>
      <c r="I400" s="109"/>
      <c r="J400" s="109"/>
      <c r="K400" s="66" t="s">
        <v>537</v>
      </c>
      <c r="L400" s="110" t="s">
        <v>449</v>
      </c>
      <c r="M400" s="110"/>
      <c r="N400" s="113">
        <v>24300007.829999998</v>
      </c>
      <c r="O400" s="113"/>
      <c r="P400" s="113"/>
      <c r="Q400" s="111">
        <v>5293054.34</v>
      </c>
      <c r="R400" s="111"/>
      <c r="S400" s="111"/>
      <c r="T400" s="112">
        <f t="shared" si="6"/>
        <v>21.782109606834645</v>
      </c>
      <c r="U400" s="112"/>
    </row>
    <row r="401" spans="1:23" ht="15" customHeight="1">
      <c r="B401" s="60"/>
      <c r="C401" s="97" t="s">
        <v>28</v>
      </c>
      <c r="D401" s="97"/>
      <c r="E401" s="97"/>
      <c r="F401" s="97"/>
      <c r="G401" s="97"/>
      <c r="H401" s="97"/>
      <c r="I401" s="97"/>
      <c r="J401" s="97"/>
      <c r="K401" s="61" t="s">
        <v>537</v>
      </c>
      <c r="L401" s="98"/>
      <c r="M401" s="98"/>
      <c r="N401" s="99">
        <f>N402+N403+N404+N405+N406+N407</f>
        <v>20114565.919999998</v>
      </c>
      <c r="O401" s="99"/>
      <c r="P401" s="99"/>
      <c r="Q401" s="99">
        <f>Q402+Q403+Q404+Q405+Q406+Q407</f>
        <v>18576021.919999998</v>
      </c>
      <c r="R401" s="99"/>
      <c r="S401" s="99"/>
      <c r="T401" s="100">
        <f t="shared" si="6"/>
        <v>92.35109519082279</v>
      </c>
      <c r="U401" s="100"/>
    </row>
    <row r="402" spans="1:23" ht="15" customHeight="1">
      <c r="B402" s="62"/>
      <c r="C402" s="109" t="s">
        <v>458</v>
      </c>
      <c r="D402" s="109"/>
      <c r="E402" s="109"/>
      <c r="F402" s="109"/>
      <c r="G402" s="109"/>
      <c r="H402" s="109"/>
      <c r="I402" s="109"/>
      <c r="J402" s="109"/>
      <c r="K402" s="66" t="s">
        <v>537</v>
      </c>
      <c r="L402" s="110"/>
      <c r="M402" s="110"/>
      <c r="N402" s="111">
        <v>500000</v>
      </c>
      <c r="O402" s="111"/>
      <c r="P402" s="111"/>
      <c r="Q402" s="111">
        <v>0</v>
      </c>
      <c r="R402" s="111"/>
      <c r="S402" s="111"/>
      <c r="T402" s="112">
        <f t="shared" si="6"/>
        <v>0</v>
      </c>
      <c r="U402" s="112"/>
    </row>
    <row r="403" spans="1:23" ht="24" customHeight="1">
      <c r="B403" s="62"/>
      <c r="C403" s="109" t="s">
        <v>459</v>
      </c>
      <c r="D403" s="109"/>
      <c r="E403" s="109"/>
      <c r="F403" s="109"/>
      <c r="G403" s="109"/>
      <c r="H403" s="109"/>
      <c r="I403" s="109"/>
      <c r="J403" s="109"/>
      <c r="K403" s="66" t="s">
        <v>537</v>
      </c>
      <c r="L403" s="110"/>
      <c r="M403" s="110"/>
      <c r="N403" s="111">
        <v>500000</v>
      </c>
      <c r="O403" s="111"/>
      <c r="P403" s="111"/>
      <c r="Q403" s="111">
        <v>0</v>
      </c>
      <c r="R403" s="111"/>
      <c r="S403" s="111"/>
      <c r="T403" s="112">
        <f t="shared" si="6"/>
        <v>0</v>
      </c>
      <c r="U403" s="112"/>
    </row>
    <row r="404" spans="1:23" ht="15" customHeight="1">
      <c r="B404" s="62"/>
      <c r="C404" s="109" t="s">
        <v>457</v>
      </c>
      <c r="D404" s="109"/>
      <c r="E404" s="109"/>
      <c r="F404" s="109"/>
      <c r="G404" s="109"/>
      <c r="H404" s="109"/>
      <c r="I404" s="109"/>
      <c r="J404" s="109"/>
      <c r="K404" s="66" t="s">
        <v>537</v>
      </c>
      <c r="L404" s="110"/>
      <c r="M404" s="110"/>
      <c r="N404" s="111">
        <v>17434497.52</v>
      </c>
      <c r="O404" s="111"/>
      <c r="P404" s="111"/>
      <c r="Q404" s="111">
        <v>17434497.52</v>
      </c>
      <c r="R404" s="111"/>
      <c r="S404" s="111"/>
      <c r="T404" s="112">
        <f t="shared" si="6"/>
        <v>100</v>
      </c>
      <c r="U404" s="112"/>
    </row>
    <row r="405" spans="1:23" ht="15" customHeight="1">
      <c r="B405" s="62"/>
      <c r="C405" s="109" t="s">
        <v>460</v>
      </c>
      <c r="D405" s="109"/>
      <c r="E405" s="109"/>
      <c r="F405" s="109"/>
      <c r="G405" s="109"/>
      <c r="H405" s="109"/>
      <c r="I405" s="109"/>
      <c r="J405" s="109"/>
      <c r="K405" s="66" t="s">
        <v>537</v>
      </c>
      <c r="L405" s="110"/>
      <c r="M405" s="110"/>
      <c r="N405" s="111">
        <v>420000</v>
      </c>
      <c r="O405" s="111"/>
      <c r="P405" s="111"/>
      <c r="Q405" s="111">
        <v>390000</v>
      </c>
      <c r="R405" s="111"/>
      <c r="S405" s="111"/>
      <c r="T405" s="112">
        <f t="shared" si="6"/>
        <v>92.857142857142861</v>
      </c>
      <c r="U405" s="112"/>
    </row>
    <row r="406" spans="1:23" ht="15" customHeight="1">
      <c r="B406" s="62"/>
      <c r="C406" s="109" t="s">
        <v>452</v>
      </c>
      <c r="D406" s="109"/>
      <c r="E406" s="109"/>
      <c r="F406" s="109"/>
      <c r="G406" s="109"/>
      <c r="H406" s="109"/>
      <c r="I406" s="109"/>
      <c r="J406" s="109"/>
      <c r="K406" s="66" t="s">
        <v>537</v>
      </c>
      <c r="L406" s="110"/>
      <c r="M406" s="110"/>
      <c r="N406" s="111">
        <v>687500</v>
      </c>
      <c r="O406" s="111"/>
      <c r="P406" s="111"/>
      <c r="Q406" s="111">
        <v>687500</v>
      </c>
      <c r="R406" s="111"/>
      <c r="S406" s="111"/>
      <c r="T406" s="112">
        <f t="shared" si="6"/>
        <v>100</v>
      </c>
      <c r="U406" s="112"/>
    </row>
    <row r="407" spans="1:23" ht="15" customHeight="1" thickBot="1">
      <c r="B407" s="62"/>
      <c r="C407" s="109" t="s">
        <v>451</v>
      </c>
      <c r="D407" s="109"/>
      <c r="E407" s="109"/>
      <c r="F407" s="109"/>
      <c r="G407" s="109"/>
      <c r="H407" s="109"/>
      <c r="I407" s="109"/>
      <c r="J407" s="109"/>
      <c r="K407" s="66" t="s">
        <v>537</v>
      </c>
      <c r="L407" s="110"/>
      <c r="M407" s="110"/>
      <c r="N407" s="111">
        <v>572568.4</v>
      </c>
      <c r="O407" s="111"/>
      <c r="P407" s="111"/>
      <c r="Q407" s="111">
        <v>64024.4</v>
      </c>
      <c r="R407" s="111"/>
      <c r="S407" s="111"/>
      <c r="T407" s="112">
        <f t="shared" si="6"/>
        <v>11.181965333748771</v>
      </c>
      <c r="U407" s="112"/>
    </row>
    <row r="408" spans="1:23" ht="15.75" thickBot="1">
      <c r="B408" s="127" t="s">
        <v>450</v>
      </c>
      <c r="C408" s="128"/>
      <c r="D408" s="128"/>
      <c r="E408" s="128"/>
      <c r="F408" s="128"/>
      <c r="G408" s="128"/>
      <c r="H408" s="128"/>
      <c r="I408" s="128"/>
      <c r="J408" s="128"/>
      <c r="K408" s="128"/>
      <c r="L408" s="129"/>
      <c r="M408" s="129"/>
      <c r="N408" s="130">
        <f>N7+N26+N54+N91+N153+N161+N179</f>
        <v>2062945856.3700004</v>
      </c>
      <c r="O408" s="130"/>
      <c r="P408" s="130"/>
      <c r="Q408" s="130">
        <f>Q7+Q26+Q54+Q91+Q153+Q161+Q179</f>
        <v>1982258732.6900003</v>
      </c>
      <c r="R408" s="130"/>
      <c r="S408" s="130"/>
      <c r="T408" s="131">
        <f t="shared" si="6"/>
        <v>96.088742541116474</v>
      </c>
      <c r="U408" s="131"/>
    </row>
    <row r="409" spans="1:23">
      <c r="A409" s="132"/>
      <c r="B409" s="132"/>
      <c r="C409" s="132"/>
      <c r="D409" s="71"/>
      <c r="E409" s="71"/>
      <c r="F409" s="71"/>
      <c r="G409" s="71"/>
      <c r="H409" s="71"/>
      <c r="I409" s="71"/>
      <c r="J409" s="132"/>
      <c r="K409" s="132"/>
      <c r="L409" s="132"/>
      <c r="M409" s="132"/>
      <c r="N409" s="132"/>
      <c r="O409" s="71"/>
      <c r="P409" s="71"/>
      <c r="Q409" s="71"/>
      <c r="R409" s="71"/>
      <c r="S409" s="132"/>
      <c r="T409" s="132"/>
      <c r="U409" s="132"/>
      <c r="V409" s="132"/>
      <c r="W409" s="72"/>
    </row>
  </sheetData>
  <mergeCells count="2032">
    <mergeCell ref="C178:J178"/>
    <mergeCell ref="L178:M178"/>
    <mergeCell ref="N178:P178"/>
    <mergeCell ref="Q178:S178"/>
    <mergeCell ref="T178:U178"/>
    <mergeCell ref="B408:M408"/>
    <mergeCell ref="N408:P408"/>
    <mergeCell ref="Q408:S408"/>
    <mergeCell ref="T408:U408"/>
    <mergeCell ref="A409:C409"/>
    <mergeCell ref="J409:L409"/>
    <mergeCell ref="M409:N409"/>
    <mergeCell ref="S409:T409"/>
    <mergeCell ref="U409:V409"/>
    <mergeCell ref="C400:J400"/>
    <mergeCell ref="L400:M400"/>
    <mergeCell ref="N400:P400"/>
    <mergeCell ref="Q400:S400"/>
    <mergeCell ref="T400:U400"/>
    <mergeCell ref="C401:J401"/>
    <mergeCell ref="L401:M401"/>
    <mergeCell ref="N401:P401"/>
    <mergeCell ref="Q401:S401"/>
    <mergeCell ref="T401:U401"/>
    <mergeCell ref="C407:J407"/>
    <mergeCell ref="L407:M407"/>
    <mergeCell ref="N407:P407"/>
    <mergeCell ref="Q407:S407"/>
    <mergeCell ref="T407:U407"/>
    <mergeCell ref="C403:J403"/>
    <mergeCell ref="L403:M403"/>
    <mergeCell ref="N403:P403"/>
    <mergeCell ref="Q403:S403"/>
    <mergeCell ref="T403:U403"/>
    <mergeCell ref="C404:J404"/>
    <mergeCell ref="L404:M404"/>
    <mergeCell ref="N404:P404"/>
    <mergeCell ref="Q404:S404"/>
    <mergeCell ref="T404:U404"/>
    <mergeCell ref="C405:J405"/>
    <mergeCell ref="L405:M405"/>
    <mergeCell ref="N405:P405"/>
    <mergeCell ref="Q405:S405"/>
    <mergeCell ref="T405:U405"/>
    <mergeCell ref="C406:J406"/>
    <mergeCell ref="L406:M406"/>
    <mergeCell ref="N406:P406"/>
    <mergeCell ref="Q406:S406"/>
    <mergeCell ref="T406:U406"/>
    <mergeCell ref="C402:J402"/>
    <mergeCell ref="L402:M402"/>
    <mergeCell ref="N402:P402"/>
    <mergeCell ref="C396:J396"/>
    <mergeCell ref="L396:M396"/>
    <mergeCell ref="N396:P396"/>
    <mergeCell ref="Q396:S396"/>
    <mergeCell ref="T396:U396"/>
    <mergeCell ref="C397:J397"/>
    <mergeCell ref="L397:M397"/>
    <mergeCell ref="N397:P397"/>
    <mergeCell ref="Q397:S397"/>
    <mergeCell ref="T397:U397"/>
    <mergeCell ref="C398:J398"/>
    <mergeCell ref="L398:M398"/>
    <mergeCell ref="N398:P398"/>
    <mergeCell ref="Q398:S398"/>
    <mergeCell ref="T398:U398"/>
    <mergeCell ref="C399:J399"/>
    <mergeCell ref="L399:M399"/>
    <mergeCell ref="N399:P399"/>
    <mergeCell ref="Q399:S399"/>
    <mergeCell ref="T399:U399"/>
    <mergeCell ref="Q402:S402"/>
    <mergeCell ref="T402:U402"/>
    <mergeCell ref="C392:J392"/>
    <mergeCell ref="L392:M392"/>
    <mergeCell ref="N392:P392"/>
    <mergeCell ref="Q392:S392"/>
    <mergeCell ref="T392:U392"/>
    <mergeCell ref="C393:J393"/>
    <mergeCell ref="L393:M393"/>
    <mergeCell ref="N393:P393"/>
    <mergeCell ref="Q393:S393"/>
    <mergeCell ref="T393:U393"/>
    <mergeCell ref="C394:J394"/>
    <mergeCell ref="L394:M394"/>
    <mergeCell ref="N394:P394"/>
    <mergeCell ref="Q394:S394"/>
    <mergeCell ref="T394:U394"/>
    <mergeCell ref="C395:J395"/>
    <mergeCell ref="L395:M395"/>
    <mergeCell ref="N395:P395"/>
    <mergeCell ref="Q395:S395"/>
    <mergeCell ref="T395:U395"/>
    <mergeCell ref="C388:J388"/>
    <mergeCell ref="L388:M388"/>
    <mergeCell ref="N388:P388"/>
    <mergeCell ref="Q388:S388"/>
    <mergeCell ref="T388:U388"/>
    <mergeCell ref="C389:J389"/>
    <mergeCell ref="L389:M389"/>
    <mergeCell ref="N389:P389"/>
    <mergeCell ref="Q389:S389"/>
    <mergeCell ref="T389:U389"/>
    <mergeCell ref="C390:J390"/>
    <mergeCell ref="L390:M390"/>
    <mergeCell ref="N390:P390"/>
    <mergeCell ref="Q390:S390"/>
    <mergeCell ref="T390:U390"/>
    <mergeCell ref="C391:J391"/>
    <mergeCell ref="L391:M391"/>
    <mergeCell ref="N391:P391"/>
    <mergeCell ref="Q391:S391"/>
    <mergeCell ref="T391:U391"/>
    <mergeCell ref="C384:J384"/>
    <mergeCell ref="L384:M384"/>
    <mergeCell ref="N384:P384"/>
    <mergeCell ref="Q384:S384"/>
    <mergeCell ref="T384:U384"/>
    <mergeCell ref="C385:J385"/>
    <mergeCell ref="L385:M385"/>
    <mergeCell ref="N385:P385"/>
    <mergeCell ref="Q385:S385"/>
    <mergeCell ref="T385:U385"/>
    <mergeCell ref="C386:J386"/>
    <mergeCell ref="L386:M386"/>
    <mergeCell ref="N386:P386"/>
    <mergeCell ref="Q386:S386"/>
    <mergeCell ref="T386:U386"/>
    <mergeCell ref="C387:J387"/>
    <mergeCell ref="L387:M387"/>
    <mergeCell ref="N387:P387"/>
    <mergeCell ref="Q387:S387"/>
    <mergeCell ref="T387:U387"/>
    <mergeCell ref="C380:J380"/>
    <mergeCell ref="L380:M380"/>
    <mergeCell ref="N380:P380"/>
    <mergeCell ref="Q380:S380"/>
    <mergeCell ref="T380:U380"/>
    <mergeCell ref="C381:J381"/>
    <mergeCell ref="L381:M381"/>
    <mergeCell ref="N381:P381"/>
    <mergeCell ref="Q381:S381"/>
    <mergeCell ref="T381:U381"/>
    <mergeCell ref="C382:J382"/>
    <mergeCell ref="L382:M382"/>
    <mergeCell ref="N382:P382"/>
    <mergeCell ref="Q382:S382"/>
    <mergeCell ref="T382:U382"/>
    <mergeCell ref="C383:J383"/>
    <mergeCell ref="L383:M383"/>
    <mergeCell ref="N383:P383"/>
    <mergeCell ref="Q383:S383"/>
    <mergeCell ref="T383:U383"/>
    <mergeCell ref="C376:J376"/>
    <mergeCell ref="L376:M376"/>
    <mergeCell ref="N376:P376"/>
    <mergeCell ref="Q376:S376"/>
    <mergeCell ref="T376:U376"/>
    <mergeCell ref="C377:J377"/>
    <mergeCell ref="L377:M377"/>
    <mergeCell ref="N377:P377"/>
    <mergeCell ref="Q377:S377"/>
    <mergeCell ref="T377:U377"/>
    <mergeCell ref="C378:J378"/>
    <mergeCell ref="L378:M378"/>
    <mergeCell ref="N378:P378"/>
    <mergeCell ref="Q378:S378"/>
    <mergeCell ref="T378:U378"/>
    <mergeCell ref="C379:J379"/>
    <mergeCell ref="L379:M379"/>
    <mergeCell ref="N379:P379"/>
    <mergeCell ref="Q379:S379"/>
    <mergeCell ref="T379:U379"/>
    <mergeCell ref="C372:J372"/>
    <mergeCell ref="L372:M372"/>
    <mergeCell ref="N372:P372"/>
    <mergeCell ref="Q372:S372"/>
    <mergeCell ref="T372:U372"/>
    <mergeCell ref="C373:J373"/>
    <mergeCell ref="L373:M373"/>
    <mergeCell ref="N373:P373"/>
    <mergeCell ref="Q373:S373"/>
    <mergeCell ref="T373:U373"/>
    <mergeCell ref="C374:J374"/>
    <mergeCell ref="L374:M374"/>
    <mergeCell ref="N374:P374"/>
    <mergeCell ref="Q374:S374"/>
    <mergeCell ref="T374:U374"/>
    <mergeCell ref="C375:J375"/>
    <mergeCell ref="L375:M375"/>
    <mergeCell ref="N375:P375"/>
    <mergeCell ref="Q375:S375"/>
    <mergeCell ref="T375:U375"/>
    <mergeCell ref="C368:J368"/>
    <mergeCell ref="L368:M368"/>
    <mergeCell ref="N368:P368"/>
    <mergeCell ref="Q368:S368"/>
    <mergeCell ref="T368:U368"/>
    <mergeCell ref="C369:J369"/>
    <mergeCell ref="L369:M369"/>
    <mergeCell ref="N369:P369"/>
    <mergeCell ref="Q369:S369"/>
    <mergeCell ref="T369:U369"/>
    <mergeCell ref="C370:J370"/>
    <mergeCell ref="L370:M370"/>
    <mergeCell ref="N370:P370"/>
    <mergeCell ref="Q370:S370"/>
    <mergeCell ref="T370:U370"/>
    <mergeCell ref="C371:J371"/>
    <mergeCell ref="L371:M371"/>
    <mergeCell ref="N371:P371"/>
    <mergeCell ref="Q371:S371"/>
    <mergeCell ref="T371:U371"/>
    <mergeCell ref="C364:J364"/>
    <mergeCell ref="L364:M364"/>
    <mergeCell ref="N364:P364"/>
    <mergeCell ref="Q364:S364"/>
    <mergeCell ref="T364:U364"/>
    <mergeCell ref="C365:J365"/>
    <mergeCell ref="L365:M365"/>
    <mergeCell ref="N365:P365"/>
    <mergeCell ref="Q365:S365"/>
    <mergeCell ref="T365:U365"/>
    <mergeCell ref="C366:J366"/>
    <mergeCell ref="L366:M366"/>
    <mergeCell ref="N366:P366"/>
    <mergeCell ref="Q366:S366"/>
    <mergeCell ref="T366:U366"/>
    <mergeCell ref="C367:J367"/>
    <mergeCell ref="L367:M367"/>
    <mergeCell ref="N367:P367"/>
    <mergeCell ref="Q367:S367"/>
    <mergeCell ref="T367:U367"/>
    <mergeCell ref="C360:J360"/>
    <mergeCell ref="L360:M360"/>
    <mergeCell ref="N360:P360"/>
    <mergeCell ref="Q360:S360"/>
    <mergeCell ref="T360:U360"/>
    <mergeCell ref="C361:J361"/>
    <mergeCell ref="L361:M361"/>
    <mergeCell ref="N361:P361"/>
    <mergeCell ref="Q361:S361"/>
    <mergeCell ref="T361:U361"/>
    <mergeCell ref="C362:J362"/>
    <mergeCell ref="L362:M362"/>
    <mergeCell ref="N362:P362"/>
    <mergeCell ref="Q362:S362"/>
    <mergeCell ref="T362:U362"/>
    <mergeCell ref="C363:J363"/>
    <mergeCell ref="L363:M363"/>
    <mergeCell ref="N363:P363"/>
    <mergeCell ref="Q363:S363"/>
    <mergeCell ref="T363:U363"/>
    <mergeCell ref="C356:J356"/>
    <mergeCell ref="L356:M356"/>
    <mergeCell ref="N356:P356"/>
    <mergeCell ref="Q356:S356"/>
    <mergeCell ref="T356:U356"/>
    <mergeCell ref="C357:J357"/>
    <mergeCell ref="L357:M357"/>
    <mergeCell ref="N357:P357"/>
    <mergeCell ref="Q357:S357"/>
    <mergeCell ref="T357:U357"/>
    <mergeCell ref="C358:J358"/>
    <mergeCell ref="L358:M358"/>
    <mergeCell ref="N358:P358"/>
    <mergeCell ref="Q358:S358"/>
    <mergeCell ref="T358:U358"/>
    <mergeCell ref="C359:J359"/>
    <mergeCell ref="L359:M359"/>
    <mergeCell ref="N359:P359"/>
    <mergeCell ref="Q359:S359"/>
    <mergeCell ref="T359:U359"/>
    <mergeCell ref="C352:J352"/>
    <mergeCell ref="L352:M352"/>
    <mergeCell ref="N352:P352"/>
    <mergeCell ref="Q352:S352"/>
    <mergeCell ref="T352:U352"/>
    <mergeCell ref="C353:J353"/>
    <mergeCell ref="L353:M353"/>
    <mergeCell ref="N353:P353"/>
    <mergeCell ref="Q353:S353"/>
    <mergeCell ref="T353:U353"/>
    <mergeCell ref="C354:J354"/>
    <mergeCell ref="L354:M354"/>
    <mergeCell ref="N354:P354"/>
    <mergeCell ref="Q354:S354"/>
    <mergeCell ref="T354:U354"/>
    <mergeCell ref="C355:J355"/>
    <mergeCell ref="L355:M355"/>
    <mergeCell ref="N355:P355"/>
    <mergeCell ref="Q355:S355"/>
    <mergeCell ref="T355:U355"/>
    <mergeCell ref="C348:J348"/>
    <mergeCell ref="L348:M348"/>
    <mergeCell ref="N348:P348"/>
    <mergeCell ref="Q348:S348"/>
    <mergeCell ref="T348:U348"/>
    <mergeCell ref="C349:J349"/>
    <mergeCell ref="L349:M349"/>
    <mergeCell ref="N349:P349"/>
    <mergeCell ref="Q349:S349"/>
    <mergeCell ref="T349:U349"/>
    <mergeCell ref="C350:J350"/>
    <mergeCell ref="L350:M350"/>
    <mergeCell ref="N350:P350"/>
    <mergeCell ref="Q350:S350"/>
    <mergeCell ref="T350:U350"/>
    <mergeCell ref="C351:J351"/>
    <mergeCell ref="L351:M351"/>
    <mergeCell ref="N351:P351"/>
    <mergeCell ref="Q351:S351"/>
    <mergeCell ref="T351:U351"/>
    <mergeCell ref="C344:J344"/>
    <mergeCell ref="L344:M344"/>
    <mergeCell ref="N344:P344"/>
    <mergeCell ref="Q344:S344"/>
    <mergeCell ref="T344:U344"/>
    <mergeCell ref="C345:J345"/>
    <mergeCell ref="L345:M345"/>
    <mergeCell ref="N345:P345"/>
    <mergeCell ref="Q345:S345"/>
    <mergeCell ref="T345:U345"/>
    <mergeCell ref="C346:J346"/>
    <mergeCell ref="L346:M346"/>
    <mergeCell ref="N346:P346"/>
    <mergeCell ref="Q346:S346"/>
    <mergeCell ref="T346:U346"/>
    <mergeCell ref="C347:J347"/>
    <mergeCell ref="L347:M347"/>
    <mergeCell ref="N347:P347"/>
    <mergeCell ref="Q347:S347"/>
    <mergeCell ref="T347:U347"/>
    <mergeCell ref="C340:J340"/>
    <mergeCell ref="L340:M340"/>
    <mergeCell ref="N340:P340"/>
    <mergeCell ref="Q340:S340"/>
    <mergeCell ref="T340:U340"/>
    <mergeCell ref="C341:J341"/>
    <mergeCell ref="L341:M341"/>
    <mergeCell ref="N341:P341"/>
    <mergeCell ref="Q341:S341"/>
    <mergeCell ref="T341:U341"/>
    <mergeCell ref="C342:J342"/>
    <mergeCell ref="L342:M342"/>
    <mergeCell ref="N342:P342"/>
    <mergeCell ref="Q342:S342"/>
    <mergeCell ref="T342:U342"/>
    <mergeCell ref="C343:J343"/>
    <mergeCell ref="L343:M343"/>
    <mergeCell ref="N343:P343"/>
    <mergeCell ref="Q343:S343"/>
    <mergeCell ref="T343:U343"/>
    <mergeCell ref="C336:J336"/>
    <mergeCell ref="L336:M336"/>
    <mergeCell ref="N336:P336"/>
    <mergeCell ref="Q336:S336"/>
    <mergeCell ref="T336:U336"/>
    <mergeCell ref="C337:J337"/>
    <mergeCell ref="L337:M337"/>
    <mergeCell ref="N337:P337"/>
    <mergeCell ref="Q337:S337"/>
    <mergeCell ref="T337:U337"/>
    <mergeCell ref="C338:J338"/>
    <mergeCell ref="L338:M338"/>
    <mergeCell ref="N338:P338"/>
    <mergeCell ref="Q338:S338"/>
    <mergeCell ref="T338:U338"/>
    <mergeCell ref="C339:J339"/>
    <mergeCell ref="L339:M339"/>
    <mergeCell ref="N339:P339"/>
    <mergeCell ref="Q339:S339"/>
    <mergeCell ref="T339:U339"/>
    <mergeCell ref="C332:J332"/>
    <mergeCell ref="L332:M332"/>
    <mergeCell ref="N332:P332"/>
    <mergeCell ref="Q332:S332"/>
    <mergeCell ref="T332:U332"/>
    <mergeCell ref="C333:J333"/>
    <mergeCell ref="L333:M333"/>
    <mergeCell ref="N333:P333"/>
    <mergeCell ref="Q333:S333"/>
    <mergeCell ref="T333:U333"/>
    <mergeCell ref="C334:J334"/>
    <mergeCell ref="L334:M334"/>
    <mergeCell ref="N334:P334"/>
    <mergeCell ref="Q334:S334"/>
    <mergeCell ref="T334:U334"/>
    <mergeCell ref="C335:J335"/>
    <mergeCell ref="L335:M335"/>
    <mergeCell ref="N335:P335"/>
    <mergeCell ref="Q335:S335"/>
    <mergeCell ref="T335:U335"/>
    <mergeCell ref="C328:J328"/>
    <mergeCell ref="L328:M328"/>
    <mergeCell ref="N328:P328"/>
    <mergeCell ref="Q328:S328"/>
    <mergeCell ref="T328:U328"/>
    <mergeCell ref="C329:J329"/>
    <mergeCell ref="L329:M329"/>
    <mergeCell ref="N329:P329"/>
    <mergeCell ref="Q329:S329"/>
    <mergeCell ref="T329:U329"/>
    <mergeCell ref="C330:J330"/>
    <mergeCell ref="L330:M330"/>
    <mergeCell ref="N330:P330"/>
    <mergeCell ref="Q330:S330"/>
    <mergeCell ref="T330:U330"/>
    <mergeCell ref="C331:J331"/>
    <mergeCell ref="L331:M331"/>
    <mergeCell ref="N331:P331"/>
    <mergeCell ref="Q331:S331"/>
    <mergeCell ref="T331:U331"/>
    <mergeCell ref="C324:J324"/>
    <mergeCell ref="L324:M324"/>
    <mergeCell ref="N324:P324"/>
    <mergeCell ref="Q324:S324"/>
    <mergeCell ref="T324:U324"/>
    <mergeCell ref="C325:J325"/>
    <mergeCell ref="L325:M325"/>
    <mergeCell ref="N325:P325"/>
    <mergeCell ref="Q325:S325"/>
    <mergeCell ref="T325:U325"/>
    <mergeCell ref="C326:J326"/>
    <mergeCell ref="L326:M326"/>
    <mergeCell ref="N326:P326"/>
    <mergeCell ref="Q326:S326"/>
    <mergeCell ref="T326:U326"/>
    <mergeCell ref="C327:J327"/>
    <mergeCell ref="L327:M327"/>
    <mergeCell ref="N327:P327"/>
    <mergeCell ref="Q327:S327"/>
    <mergeCell ref="T327:U327"/>
    <mergeCell ref="C320:J320"/>
    <mergeCell ref="L320:M320"/>
    <mergeCell ref="N320:P320"/>
    <mergeCell ref="Q320:S320"/>
    <mergeCell ref="T320:U320"/>
    <mergeCell ref="C321:J321"/>
    <mergeCell ref="L321:M321"/>
    <mergeCell ref="N321:P321"/>
    <mergeCell ref="Q321:S321"/>
    <mergeCell ref="T321:U321"/>
    <mergeCell ref="C322:J322"/>
    <mergeCell ref="L322:M322"/>
    <mergeCell ref="N322:P322"/>
    <mergeCell ref="Q322:S322"/>
    <mergeCell ref="T322:U322"/>
    <mergeCell ref="C323:J323"/>
    <mergeCell ref="L323:M323"/>
    <mergeCell ref="N323:P323"/>
    <mergeCell ref="Q323:S323"/>
    <mergeCell ref="T323:U323"/>
    <mergeCell ref="C316:J316"/>
    <mergeCell ref="L316:M316"/>
    <mergeCell ref="N316:P316"/>
    <mergeCell ref="Q316:S316"/>
    <mergeCell ref="T316:U316"/>
    <mergeCell ref="C317:J317"/>
    <mergeCell ref="L317:M317"/>
    <mergeCell ref="N317:P317"/>
    <mergeCell ref="Q317:S317"/>
    <mergeCell ref="T317:U317"/>
    <mergeCell ref="C318:J318"/>
    <mergeCell ref="L318:M318"/>
    <mergeCell ref="N318:P318"/>
    <mergeCell ref="Q318:S318"/>
    <mergeCell ref="T318:U318"/>
    <mergeCell ref="C319:J319"/>
    <mergeCell ref="L319:M319"/>
    <mergeCell ref="N319:P319"/>
    <mergeCell ref="Q319:S319"/>
    <mergeCell ref="T319:U319"/>
    <mergeCell ref="C312:J312"/>
    <mergeCell ref="L312:M312"/>
    <mergeCell ref="N312:P312"/>
    <mergeCell ref="Q312:S312"/>
    <mergeCell ref="T312:U312"/>
    <mergeCell ref="C313:J313"/>
    <mergeCell ref="L313:M313"/>
    <mergeCell ref="N313:P313"/>
    <mergeCell ref="Q313:S313"/>
    <mergeCell ref="T313:U313"/>
    <mergeCell ref="C314:J314"/>
    <mergeCell ref="L314:M314"/>
    <mergeCell ref="N314:P314"/>
    <mergeCell ref="Q314:S314"/>
    <mergeCell ref="T314:U314"/>
    <mergeCell ref="C315:J315"/>
    <mergeCell ref="L315:M315"/>
    <mergeCell ref="N315:P315"/>
    <mergeCell ref="Q315:S315"/>
    <mergeCell ref="T315:U315"/>
    <mergeCell ref="C308:J308"/>
    <mergeCell ref="L308:M308"/>
    <mergeCell ref="N308:P308"/>
    <mergeCell ref="Q308:S308"/>
    <mergeCell ref="T308:U308"/>
    <mergeCell ref="C309:J309"/>
    <mergeCell ref="L309:M309"/>
    <mergeCell ref="N309:P309"/>
    <mergeCell ref="Q309:S309"/>
    <mergeCell ref="T309:U309"/>
    <mergeCell ref="C310:J310"/>
    <mergeCell ref="L310:M310"/>
    <mergeCell ref="N310:P310"/>
    <mergeCell ref="Q310:S310"/>
    <mergeCell ref="T310:U310"/>
    <mergeCell ref="C311:J311"/>
    <mergeCell ref="L311:M311"/>
    <mergeCell ref="N311:P311"/>
    <mergeCell ref="Q311:S311"/>
    <mergeCell ref="T311:U311"/>
    <mergeCell ref="C304:J304"/>
    <mergeCell ref="L304:M304"/>
    <mergeCell ref="N304:P304"/>
    <mergeCell ref="Q304:S304"/>
    <mergeCell ref="T304:U304"/>
    <mergeCell ref="C305:J305"/>
    <mergeCell ref="L305:M305"/>
    <mergeCell ref="N305:P305"/>
    <mergeCell ref="Q305:S305"/>
    <mergeCell ref="T305:U305"/>
    <mergeCell ref="C306:J306"/>
    <mergeCell ref="L306:M306"/>
    <mergeCell ref="N306:P306"/>
    <mergeCell ref="Q306:S306"/>
    <mergeCell ref="T306:U306"/>
    <mergeCell ref="C307:J307"/>
    <mergeCell ref="L307:M307"/>
    <mergeCell ref="N307:P307"/>
    <mergeCell ref="Q307:S307"/>
    <mergeCell ref="T307:U307"/>
    <mergeCell ref="C300:J300"/>
    <mergeCell ref="L300:M300"/>
    <mergeCell ref="N300:P300"/>
    <mergeCell ref="Q300:S300"/>
    <mergeCell ref="T300:U300"/>
    <mergeCell ref="C301:J301"/>
    <mergeCell ref="L301:M301"/>
    <mergeCell ref="N301:P301"/>
    <mergeCell ref="Q301:S301"/>
    <mergeCell ref="T301:U301"/>
    <mergeCell ref="C302:J302"/>
    <mergeCell ref="L302:M302"/>
    <mergeCell ref="N302:P302"/>
    <mergeCell ref="Q302:S302"/>
    <mergeCell ref="T302:U302"/>
    <mergeCell ref="C303:J303"/>
    <mergeCell ref="L303:M303"/>
    <mergeCell ref="N303:P303"/>
    <mergeCell ref="Q303:S303"/>
    <mergeCell ref="T303:U303"/>
    <mergeCell ref="C296:J296"/>
    <mergeCell ref="L296:M296"/>
    <mergeCell ref="N296:P296"/>
    <mergeCell ref="Q296:S296"/>
    <mergeCell ref="T296:U296"/>
    <mergeCell ref="C297:J297"/>
    <mergeCell ref="L297:M297"/>
    <mergeCell ref="N297:P297"/>
    <mergeCell ref="Q297:S297"/>
    <mergeCell ref="T297:U297"/>
    <mergeCell ref="C298:J298"/>
    <mergeCell ref="L298:M298"/>
    <mergeCell ref="N298:P298"/>
    <mergeCell ref="Q298:S298"/>
    <mergeCell ref="T298:U298"/>
    <mergeCell ref="C299:J299"/>
    <mergeCell ref="L299:M299"/>
    <mergeCell ref="N299:P299"/>
    <mergeCell ref="Q299:S299"/>
    <mergeCell ref="T299:U299"/>
    <mergeCell ref="C292:J292"/>
    <mergeCell ref="L292:M292"/>
    <mergeCell ref="N292:P292"/>
    <mergeCell ref="Q292:S292"/>
    <mergeCell ref="T292:U292"/>
    <mergeCell ref="C293:J293"/>
    <mergeCell ref="L293:M293"/>
    <mergeCell ref="N293:P293"/>
    <mergeCell ref="Q293:S293"/>
    <mergeCell ref="T293:U293"/>
    <mergeCell ref="C294:J294"/>
    <mergeCell ref="L294:M294"/>
    <mergeCell ref="N294:P294"/>
    <mergeCell ref="Q294:S294"/>
    <mergeCell ref="T294:U294"/>
    <mergeCell ref="C295:J295"/>
    <mergeCell ref="L295:M295"/>
    <mergeCell ref="N295:P295"/>
    <mergeCell ref="Q295:S295"/>
    <mergeCell ref="T295:U295"/>
    <mergeCell ref="C288:J288"/>
    <mergeCell ref="L288:M288"/>
    <mergeCell ref="N288:P288"/>
    <mergeCell ref="Q288:S288"/>
    <mergeCell ref="T288:U288"/>
    <mergeCell ref="C289:J289"/>
    <mergeCell ref="L289:M289"/>
    <mergeCell ref="N289:P289"/>
    <mergeCell ref="Q289:S289"/>
    <mergeCell ref="T289:U289"/>
    <mergeCell ref="C290:J290"/>
    <mergeCell ref="L290:M290"/>
    <mergeCell ref="N290:P290"/>
    <mergeCell ref="Q290:S290"/>
    <mergeCell ref="T290:U290"/>
    <mergeCell ref="C291:J291"/>
    <mergeCell ref="L291:M291"/>
    <mergeCell ref="N291:P291"/>
    <mergeCell ref="Q291:S291"/>
    <mergeCell ref="T291:U291"/>
    <mergeCell ref="C284:J284"/>
    <mergeCell ref="L284:M284"/>
    <mergeCell ref="N284:P284"/>
    <mergeCell ref="Q284:S284"/>
    <mergeCell ref="T284:U284"/>
    <mergeCell ref="C285:J285"/>
    <mergeCell ref="L285:M285"/>
    <mergeCell ref="N285:P285"/>
    <mergeCell ref="Q285:S285"/>
    <mergeCell ref="T285:U285"/>
    <mergeCell ref="C286:J286"/>
    <mergeCell ref="L286:M286"/>
    <mergeCell ref="N286:P286"/>
    <mergeCell ref="Q286:S286"/>
    <mergeCell ref="T286:U286"/>
    <mergeCell ref="C287:J287"/>
    <mergeCell ref="L287:M287"/>
    <mergeCell ref="N287:P287"/>
    <mergeCell ref="Q287:S287"/>
    <mergeCell ref="T287:U287"/>
    <mergeCell ref="C280:J280"/>
    <mergeCell ref="L280:M280"/>
    <mergeCell ref="N280:P280"/>
    <mergeCell ref="Q280:S280"/>
    <mergeCell ref="T280:U280"/>
    <mergeCell ref="C281:J281"/>
    <mergeCell ref="L281:M281"/>
    <mergeCell ref="N281:P281"/>
    <mergeCell ref="Q281:S281"/>
    <mergeCell ref="T281:U281"/>
    <mergeCell ref="C282:J282"/>
    <mergeCell ref="L282:M282"/>
    <mergeCell ref="N282:P282"/>
    <mergeCell ref="Q282:S282"/>
    <mergeCell ref="T282:U282"/>
    <mergeCell ref="C283:J283"/>
    <mergeCell ref="L283:M283"/>
    <mergeCell ref="N283:P283"/>
    <mergeCell ref="Q283:S283"/>
    <mergeCell ref="T283:U283"/>
    <mergeCell ref="C276:J276"/>
    <mergeCell ref="L276:M276"/>
    <mergeCell ref="N276:P276"/>
    <mergeCell ref="Q276:S276"/>
    <mergeCell ref="T276:U276"/>
    <mergeCell ref="C277:J277"/>
    <mergeCell ref="L277:M277"/>
    <mergeCell ref="N277:P277"/>
    <mergeCell ref="Q277:S277"/>
    <mergeCell ref="T277:U277"/>
    <mergeCell ref="C278:J278"/>
    <mergeCell ref="L278:M278"/>
    <mergeCell ref="N278:P278"/>
    <mergeCell ref="Q278:S278"/>
    <mergeCell ref="T278:U278"/>
    <mergeCell ref="C279:J279"/>
    <mergeCell ref="L279:M279"/>
    <mergeCell ref="N279:P279"/>
    <mergeCell ref="Q279:S279"/>
    <mergeCell ref="T279:U279"/>
    <mergeCell ref="C272:J272"/>
    <mergeCell ref="L272:M272"/>
    <mergeCell ref="N272:P272"/>
    <mergeCell ref="Q272:S272"/>
    <mergeCell ref="T272:U272"/>
    <mergeCell ref="C273:J273"/>
    <mergeCell ref="L273:M273"/>
    <mergeCell ref="N273:P273"/>
    <mergeCell ref="Q273:S273"/>
    <mergeCell ref="T273:U273"/>
    <mergeCell ref="C274:J274"/>
    <mergeCell ref="L274:M274"/>
    <mergeCell ref="N274:P274"/>
    <mergeCell ref="Q274:S274"/>
    <mergeCell ref="T274:U274"/>
    <mergeCell ref="C275:J275"/>
    <mergeCell ref="L275:M275"/>
    <mergeCell ref="N275:P275"/>
    <mergeCell ref="Q275:S275"/>
    <mergeCell ref="T275:U275"/>
    <mergeCell ref="C268:J268"/>
    <mergeCell ref="L268:M268"/>
    <mergeCell ref="N268:P268"/>
    <mergeCell ref="Q268:S268"/>
    <mergeCell ref="T268:U268"/>
    <mergeCell ref="C269:J269"/>
    <mergeCell ref="L269:M269"/>
    <mergeCell ref="N269:P269"/>
    <mergeCell ref="Q269:S269"/>
    <mergeCell ref="T269:U269"/>
    <mergeCell ref="C270:J270"/>
    <mergeCell ref="L270:M270"/>
    <mergeCell ref="N270:P270"/>
    <mergeCell ref="Q270:S270"/>
    <mergeCell ref="T270:U270"/>
    <mergeCell ref="C271:J271"/>
    <mergeCell ref="L271:M271"/>
    <mergeCell ref="N271:P271"/>
    <mergeCell ref="Q271:S271"/>
    <mergeCell ref="T271:U271"/>
    <mergeCell ref="C264:J264"/>
    <mergeCell ref="L264:M264"/>
    <mergeCell ref="N264:P264"/>
    <mergeCell ref="Q264:S264"/>
    <mergeCell ref="T264:U264"/>
    <mergeCell ref="C265:J265"/>
    <mergeCell ref="L265:M265"/>
    <mergeCell ref="N265:P265"/>
    <mergeCell ref="Q265:S265"/>
    <mergeCell ref="T265:U265"/>
    <mergeCell ref="C266:J266"/>
    <mergeCell ref="L266:M266"/>
    <mergeCell ref="N266:P266"/>
    <mergeCell ref="Q266:S266"/>
    <mergeCell ref="T266:U266"/>
    <mergeCell ref="C267:J267"/>
    <mergeCell ref="L267:M267"/>
    <mergeCell ref="N267:P267"/>
    <mergeCell ref="Q267:S267"/>
    <mergeCell ref="T267:U267"/>
    <mergeCell ref="C260:J260"/>
    <mergeCell ref="L260:M260"/>
    <mergeCell ref="N260:P260"/>
    <mergeCell ref="Q260:S260"/>
    <mergeCell ref="T260:U260"/>
    <mergeCell ref="C261:J261"/>
    <mergeCell ref="L261:M261"/>
    <mergeCell ref="N261:P261"/>
    <mergeCell ref="Q261:S261"/>
    <mergeCell ref="T261:U261"/>
    <mergeCell ref="C262:J262"/>
    <mergeCell ref="L262:M262"/>
    <mergeCell ref="N262:P262"/>
    <mergeCell ref="Q262:S262"/>
    <mergeCell ref="T262:U262"/>
    <mergeCell ref="C263:J263"/>
    <mergeCell ref="L263:M263"/>
    <mergeCell ref="N263:P263"/>
    <mergeCell ref="Q263:S263"/>
    <mergeCell ref="T263:U263"/>
    <mergeCell ref="C256:J256"/>
    <mergeCell ref="L256:M256"/>
    <mergeCell ref="N256:P256"/>
    <mergeCell ref="Q256:S256"/>
    <mergeCell ref="T256:U256"/>
    <mergeCell ref="C257:J257"/>
    <mergeCell ref="L257:M257"/>
    <mergeCell ref="N257:P257"/>
    <mergeCell ref="Q257:S257"/>
    <mergeCell ref="T257:U257"/>
    <mergeCell ref="C258:J258"/>
    <mergeCell ref="L258:M258"/>
    <mergeCell ref="N258:P258"/>
    <mergeCell ref="Q258:S258"/>
    <mergeCell ref="T258:U258"/>
    <mergeCell ref="C259:J259"/>
    <mergeCell ref="L259:M259"/>
    <mergeCell ref="N259:P259"/>
    <mergeCell ref="Q259:S259"/>
    <mergeCell ref="T259:U259"/>
    <mergeCell ref="C252:J252"/>
    <mergeCell ref="L252:M252"/>
    <mergeCell ref="N252:P252"/>
    <mergeCell ref="Q252:S252"/>
    <mergeCell ref="T252:U252"/>
    <mergeCell ref="C253:J253"/>
    <mergeCell ref="L253:M253"/>
    <mergeCell ref="N253:P253"/>
    <mergeCell ref="Q253:S253"/>
    <mergeCell ref="T253:U253"/>
    <mergeCell ref="C254:J254"/>
    <mergeCell ref="L254:M254"/>
    <mergeCell ref="N254:P254"/>
    <mergeCell ref="Q254:S254"/>
    <mergeCell ref="T254:U254"/>
    <mergeCell ref="C255:J255"/>
    <mergeCell ref="L255:M255"/>
    <mergeCell ref="N255:P255"/>
    <mergeCell ref="Q255:S255"/>
    <mergeCell ref="T255:U255"/>
    <mergeCell ref="C247:J247"/>
    <mergeCell ref="L247:M247"/>
    <mergeCell ref="N247:P247"/>
    <mergeCell ref="Q247:S247"/>
    <mergeCell ref="T247:U247"/>
    <mergeCell ref="C248:J248"/>
    <mergeCell ref="L248:M248"/>
    <mergeCell ref="N248:P248"/>
    <mergeCell ref="Q248:S248"/>
    <mergeCell ref="T248:U248"/>
    <mergeCell ref="Q250:S250"/>
    <mergeCell ref="Q251:S251"/>
    <mergeCell ref="C249:J249"/>
    <mergeCell ref="L249:M249"/>
    <mergeCell ref="N249:P249"/>
    <mergeCell ref="Q249:S249"/>
    <mergeCell ref="T249:U249"/>
    <mergeCell ref="C250:J250"/>
    <mergeCell ref="L250:M250"/>
    <mergeCell ref="N250:P250"/>
    <mergeCell ref="T250:U250"/>
    <mergeCell ref="C251:J251"/>
    <mergeCell ref="L251:M251"/>
    <mergeCell ref="N251:P251"/>
    <mergeCell ref="T251:U251"/>
    <mergeCell ref="C243:J243"/>
    <mergeCell ref="L243:M243"/>
    <mergeCell ref="N243:P243"/>
    <mergeCell ref="Q243:S243"/>
    <mergeCell ref="T243:U243"/>
    <mergeCell ref="C244:J244"/>
    <mergeCell ref="L244:M244"/>
    <mergeCell ref="N244:P244"/>
    <mergeCell ref="Q244:S244"/>
    <mergeCell ref="T244:U244"/>
    <mergeCell ref="C245:J245"/>
    <mergeCell ref="L245:M245"/>
    <mergeCell ref="N245:P245"/>
    <mergeCell ref="Q245:S245"/>
    <mergeCell ref="T245:U245"/>
    <mergeCell ref="C246:J246"/>
    <mergeCell ref="L246:M246"/>
    <mergeCell ref="N246:P246"/>
    <mergeCell ref="Q246:S246"/>
    <mergeCell ref="T246:U246"/>
    <mergeCell ref="C239:J239"/>
    <mergeCell ref="L239:M239"/>
    <mergeCell ref="N239:P239"/>
    <mergeCell ref="Q239:S239"/>
    <mergeCell ref="T239:U239"/>
    <mergeCell ref="C240:J240"/>
    <mergeCell ref="L240:M240"/>
    <mergeCell ref="N240:P240"/>
    <mergeCell ref="Q240:S240"/>
    <mergeCell ref="T240:U240"/>
    <mergeCell ref="C241:J241"/>
    <mergeCell ref="L241:M241"/>
    <mergeCell ref="N241:P241"/>
    <mergeCell ref="Q241:S241"/>
    <mergeCell ref="T241:U241"/>
    <mergeCell ref="C242:J242"/>
    <mergeCell ref="L242:M242"/>
    <mergeCell ref="N242:P242"/>
    <mergeCell ref="Q242:S242"/>
    <mergeCell ref="T242:U242"/>
    <mergeCell ref="C235:J235"/>
    <mergeCell ref="L235:M235"/>
    <mergeCell ref="N235:P235"/>
    <mergeCell ref="Q235:S235"/>
    <mergeCell ref="T235:U235"/>
    <mergeCell ref="C236:J236"/>
    <mergeCell ref="L236:M236"/>
    <mergeCell ref="N236:P236"/>
    <mergeCell ref="Q236:S236"/>
    <mergeCell ref="T236:U236"/>
    <mergeCell ref="C237:J237"/>
    <mergeCell ref="L237:M237"/>
    <mergeCell ref="N237:P237"/>
    <mergeCell ref="Q237:S237"/>
    <mergeCell ref="T237:U237"/>
    <mergeCell ref="C238:J238"/>
    <mergeCell ref="L238:M238"/>
    <mergeCell ref="N238:P238"/>
    <mergeCell ref="Q238:S238"/>
    <mergeCell ref="T238:U238"/>
    <mergeCell ref="C231:J231"/>
    <mergeCell ref="L231:M231"/>
    <mergeCell ref="N231:P231"/>
    <mergeCell ref="Q231:S231"/>
    <mergeCell ref="T231:U231"/>
    <mergeCell ref="C232:J232"/>
    <mergeCell ref="L232:M232"/>
    <mergeCell ref="N232:P232"/>
    <mergeCell ref="Q232:S232"/>
    <mergeCell ref="T232:U232"/>
    <mergeCell ref="C233:J233"/>
    <mergeCell ref="L233:M233"/>
    <mergeCell ref="N233:P233"/>
    <mergeCell ref="Q233:S233"/>
    <mergeCell ref="T233:U233"/>
    <mergeCell ref="C234:J234"/>
    <mergeCell ref="L234:M234"/>
    <mergeCell ref="N234:P234"/>
    <mergeCell ref="Q234:S234"/>
    <mergeCell ref="T234:U234"/>
    <mergeCell ref="C227:J227"/>
    <mergeCell ref="L227:M227"/>
    <mergeCell ref="N227:P227"/>
    <mergeCell ref="Q227:S227"/>
    <mergeCell ref="T227:U227"/>
    <mergeCell ref="C228:J228"/>
    <mergeCell ref="L228:M228"/>
    <mergeCell ref="N228:P228"/>
    <mergeCell ref="Q228:S228"/>
    <mergeCell ref="T228:U228"/>
    <mergeCell ref="C229:J229"/>
    <mergeCell ref="L229:M229"/>
    <mergeCell ref="N229:P229"/>
    <mergeCell ref="Q229:S229"/>
    <mergeCell ref="T229:U229"/>
    <mergeCell ref="C230:J230"/>
    <mergeCell ref="L230:M230"/>
    <mergeCell ref="N230:P230"/>
    <mergeCell ref="Q230:S230"/>
    <mergeCell ref="T230:U230"/>
    <mergeCell ref="C223:J223"/>
    <mergeCell ref="L223:M223"/>
    <mergeCell ref="N223:P223"/>
    <mergeCell ref="Q223:S223"/>
    <mergeCell ref="T223:U223"/>
    <mergeCell ref="C224:J224"/>
    <mergeCell ref="L224:M224"/>
    <mergeCell ref="N224:P224"/>
    <mergeCell ref="Q224:S224"/>
    <mergeCell ref="T224:U224"/>
    <mergeCell ref="C225:J225"/>
    <mergeCell ref="L225:M225"/>
    <mergeCell ref="N225:P225"/>
    <mergeCell ref="Q225:S225"/>
    <mergeCell ref="T225:U225"/>
    <mergeCell ref="C226:J226"/>
    <mergeCell ref="L226:M226"/>
    <mergeCell ref="N226:P226"/>
    <mergeCell ref="Q226:S226"/>
    <mergeCell ref="T226:U226"/>
    <mergeCell ref="C219:J219"/>
    <mergeCell ref="L219:M219"/>
    <mergeCell ref="N219:P219"/>
    <mergeCell ref="Q219:S219"/>
    <mergeCell ref="T219:U219"/>
    <mergeCell ref="C220:J220"/>
    <mergeCell ref="L220:M220"/>
    <mergeCell ref="N220:P220"/>
    <mergeCell ref="Q220:S220"/>
    <mergeCell ref="T220:U220"/>
    <mergeCell ref="C221:J221"/>
    <mergeCell ref="L221:M221"/>
    <mergeCell ref="N221:P221"/>
    <mergeCell ref="Q221:S221"/>
    <mergeCell ref="T221:U221"/>
    <mergeCell ref="C222:J222"/>
    <mergeCell ref="L222:M222"/>
    <mergeCell ref="N222:P222"/>
    <mergeCell ref="Q222:S222"/>
    <mergeCell ref="T222:U222"/>
    <mergeCell ref="C215:J215"/>
    <mergeCell ref="L215:M215"/>
    <mergeCell ref="N215:P215"/>
    <mergeCell ref="Q215:S215"/>
    <mergeCell ref="T215:U215"/>
    <mergeCell ref="C216:J216"/>
    <mergeCell ref="L216:M216"/>
    <mergeCell ref="N216:P216"/>
    <mergeCell ref="Q216:S216"/>
    <mergeCell ref="T216:U216"/>
    <mergeCell ref="C217:J217"/>
    <mergeCell ref="L217:M217"/>
    <mergeCell ref="N217:P217"/>
    <mergeCell ref="Q217:S217"/>
    <mergeCell ref="T217:U217"/>
    <mergeCell ref="C218:J218"/>
    <mergeCell ref="L218:M218"/>
    <mergeCell ref="N218:P218"/>
    <mergeCell ref="Q218:S218"/>
    <mergeCell ref="T218:U218"/>
    <mergeCell ref="C211:J211"/>
    <mergeCell ref="L211:M211"/>
    <mergeCell ref="N211:P211"/>
    <mergeCell ref="Q211:S211"/>
    <mergeCell ref="T211:U211"/>
    <mergeCell ref="C212:J212"/>
    <mergeCell ref="L212:M212"/>
    <mergeCell ref="N212:P212"/>
    <mergeCell ref="Q212:S212"/>
    <mergeCell ref="T212:U212"/>
    <mergeCell ref="C213:J213"/>
    <mergeCell ref="L213:M213"/>
    <mergeCell ref="N213:P213"/>
    <mergeCell ref="Q213:S213"/>
    <mergeCell ref="T213:U213"/>
    <mergeCell ref="C214:J214"/>
    <mergeCell ref="L214:M214"/>
    <mergeCell ref="N214:P214"/>
    <mergeCell ref="Q214:S214"/>
    <mergeCell ref="T214:U214"/>
    <mergeCell ref="C207:J207"/>
    <mergeCell ref="L207:M207"/>
    <mergeCell ref="N207:P207"/>
    <mergeCell ref="Q207:S207"/>
    <mergeCell ref="T207:U207"/>
    <mergeCell ref="C208:J208"/>
    <mergeCell ref="L208:M208"/>
    <mergeCell ref="N208:P208"/>
    <mergeCell ref="Q208:S208"/>
    <mergeCell ref="T208:U208"/>
    <mergeCell ref="C209:J209"/>
    <mergeCell ref="L209:M209"/>
    <mergeCell ref="N209:P209"/>
    <mergeCell ref="Q209:S209"/>
    <mergeCell ref="T209:U209"/>
    <mergeCell ref="C210:J210"/>
    <mergeCell ref="L210:M210"/>
    <mergeCell ref="N210:P210"/>
    <mergeCell ref="Q210:S210"/>
    <mergeCell ref="T210:U210"/>
    <mergeCell ref="C203:J203"/>
    <mergeCell ref="L203:M203"/>
    <mergeCell ref="N203:P203"/>
    <mergeCell ref="Q203:S203"/>
    <mergeCell ref="T203:U203"/>
    <mergeCell ref="C204:J204"/>
    <mergeCell ref="L204:M204"/>
    <mergeCell ref="N204:P204"/>
    <mergeCell ref="Q204:S204"/>
    <mergeCell ref="T204:U204"/>
    <mergeCell ref="C205:J205"/>
    <mergeCell ref="L205:M205"/>
    <mergeCell ref="N205:P205"/>
    <mergeCell ref="Q205:S205"/>
    <mergeCell ref="T205:U205"/>
    <mergeCell ref="C206:J206"/>
    <mergeCell ref="L206:M206"/>
    <mergeCell ref="N206:P206"/>
    <mergeCell ref="Q206:S206"/>
    <mergeCell ref="T206:U206"/>
    <mergeCell ref="C199:J199"/>
    <mergeCell ref="L199:M199"/>
    <mergeCell ref="N199:P199"/>
    <mergeCell ref="Q199:S199"/>
    <mergeCell ref="T199:U199"/>
    <mergeCell ref="C200:J200"/>
    <mergeCell ref="L200:M200"/>
    <mergeCell ref="N200:P200"/>
    <mergeCell ref="Q200:S200"/>
    <mergeCell ref="T200:U200"/>
    <mergeCell ref="C201:J201"/>
    <mergeCell ref="L201:M201"/>
    <mergeCell ref="N201:P201"/>
    <mergeCell ref="Q201:S201"/>
    <mergeCell ref="T201:U201"/>
    <mergeCell ref="C202:J202"/>
    <mergeCell ref="L202:M202"/>
    <mergeCell ref="N202:P202"/>
    <mergeCell ref="Q202:S202"/>
    <mergeCell ref="T202:U202"/>
    <mergeCell ref="C195:J195"/>
    <mergeCell ref="L195:M195"/>
    <mergeCell ref="N195:P195"/>
    <mergeCell ref="Q195:S195"/>
    <mergeCell ref="T195:U195"/>
    <mergeCell ref="C196:J196"/>
    <mergeCell ref="L196:M196"/>
    <mergeCell ref="N196:P196"/>
    <mergeCell ref="Q196:S196"/>
    <mergeCell ref="T196:U196"/>
    <mergeCell ref="C197:J197"/>
    <mergeCell ref="L197:M197"/>
    <mergeCell ref="N197:P197"/>
    <mergeCell ref="Q197:S197"/>
    <mergeCell ref="T197:U197"/>
    <mergeCell ref="C198:J198"/>
    <mergeCell ref="L198:M198"/>
    <mergeCell ref="N198:P198"/>
    <mergeCell ref="Q198:S198"/>
    <mergeCell ref="T198:U198"/>
    <mergeCell ref="C191:J191"/>
    <mergeCell ref="L191:M191"/>
    <mergeCell ref="N191:P191"/>
    <mergeCell ref="Q191:S191"/>
    <mergeCell ref="T191:U191"/>
    <mergeCell ref="C192:J192"/>
    <mergeCell ref="L192:M192"/>
    <mergeCell ref="N192:P192"/>
    <mergeCell ref="Q192:S192"/>
    <mergeCell ref="T192:U192"/>
    <mergeCell ref="C193:J193"/>
    <mergeCell ref="L193:M193"/>
    <mergeCell ref="N193:P193"/>
    <mergeCell ref="Q193:S193"/>
    <mergeCell ref="T193:U193"/>
    <mergeCell ref="C194:J194"/>
    <mergeCell ref="L194:M194"/>
    <mergeCell ref="N194:P194"/>
    <mergeCell ref="Q194:S194"/>
    <mergeCell ref="T194:U194"/>
    <mergeCell ref="C187:J187"/>
    <mergeCell ref="L187:M187"/>
    <mergeCell ref="N187:P187"/>
    <mergeCell ref="Q187:S187"/>
    <mergeCell ref="T187:U187"/>
    <mergeCell ref="C188:J188"/>
    <mergeCell ref="L188:M188"/>
    <mergeCell ref="N188:P188"/>
    <mergeCell ref="Q188:S188"/>
    <mergeCell ref="T188:U188"/>
    <mergeCell ref="C189:J189"/>
    <mergeCell ref="L189:M189"/>
    <mergeCell ref="N189:P189"/>
    <mergeCell ref="Q189:S189"/>
    <mergeCell ref="T189:U189"/>
    <mergeCell ref="C190:J190"/>
    <mergeCell ref="L190:M190"/>
    <mergeCell ref="N190:P190"/>
    <mergeCell ref="Q190:S190"/>
    <mergeCell ref="T190:U190"/>
    <mergeCell ref="C183:J183"/>
    <mergeCell ref="L183:M183"/>
    <mergeCell ref="N183:P183"/>
    <mergeCell ref="Q183:S183"/>
    <mergeCell ref="T183:U183"/>
    <mergeCell ref="C184:J184"/>
    <mergeCell ref="L184:M184"/>
    <mergeCell ref="N184:P184"/>
    <mergeCell ref="Q184:S184"/>
    <mergeCell ref="T184:U184"/>
    <mergeCell ref="C185:J185"/>
    <mergeCell ref="L185:M185"/>
    <mergeCell ref="N185:P185"/>
    <mergeCell ref="Q185:S185"/>
    <mergeCell ref="T185:U185"/>
    <mergeCell ref="C186:J186"/>
    <mergeCell ref="L186:M186"/>
    <mergeCell ref="N186:P186"/>
    <mergeCell ref="Q186:S186"/>
    <mergeCell ref="T186:U186"/>
    <mergeCell ref="B179:J179"/>
    <mergeCell ref="L179:M179"/>
    <mergeCell ref="N179:P179"/>
    <mergeCell ref="Q179:S179"/>
    <mergeCell ref="T179:U179"/>
    <mergeCell ref="C180:J180"/>
    <mergeCell ref="L180:M180"/>
    <mergeCell ref="N180:P180"/>
    <mergeCell ref="Q180:S180"/>
    <mergeCell ref="T180:U180"/>
    <mergeCell ref="C181:J181"/>
    <mergeCell ref="L181:M181"/>
    <mergeCell ref="N181:P181"/>
    <mergeCell ref="Q181:S181"/>
    <mergeCell ref="T181:U181"/>
    <mergeCell ref="C182:J182"/>
    <mergeCell ref="L182:M182"/>
    <mergeCell ref="N182:P182"/>
    <mergeCell ref="Q182:S182"/>
    <mergeCell ref="T182:U182"/>
    <mergeCell ref="C174:J174"/>
    <mergeCell ref="L174:M174"/>
    <mergeCell ref="N174:P174"/>
    <mergeCell ref="Q174:S174"/>
    <mergeCell ref="T174:U174"/>
    <mergeCell ref="C175:J175"/>
    <mergeCell ref="L175:M175"/>
    <mergeCell ref="N175:P175"/>
    <mergeCell ref="Q175:S175"/>
    <mergeCell ref="T175:U175"/>
    <mergeCell ref="C176:J176"/>
    <mergeCell ref="L176:M176"/>
    <mergeCell ref="N176:P176"/>
    <mergeCell ref="Q176:S176"/>
    <mergeCell ref="T176:U176"/>
    <mergeCell ref="C177:J177"/>
    <mergeCell ref="L177:M177"/>
    <mergeCell ref="N177:P177"/>
    <mergeCell ref="Q177:S177"/>
    <mergeCell ref="T177:U177"/>
    <mergeCell ref="C170:J170"/>
    <mergeCell ref="L170:M170"/>
    <mergeCell ref="N170:P170"/>
    <mergeCell ref="Q170:S170"/>
    <mergeCell ref="T170:U170"/>
    <mergeCell ref="C171:J171"/>
    <mergeCell ref="L171:M171"/>
    <mergeCell ref="N171:P171"/>
    <mergeCell ref="Q171:S171"/>
    <mergeCell ref="T171:U171"/>
    <mergeCell ref="C172:J172"/>
    <mergeCell ref="L172:M172"/>
    <mergeCell ref="N172:P172"/>
    <mergeCell ref="Q172:S172"/>
    <mergeCell ref="T172:U172"/>
    <mergeCell ref="C173:J173"/>
    <mergeCell ref="L173:M173"/>
    <mergeCell ref="N173:P173"/>
    <mergeCell ref="Q173:S173"/>
    <mergeCell ref="T173:U173"/>
    <mergeCell ref="C166:J166"/>
    <mergeCell ref="L166:M166"/>
    <mergeCell ref="N166:P166"/>
    <mergeCell ref="Q166:S166"/>
    <mergeCell ref="T166:U166"/>
    <mergeCell ref="C167:J167"/>
    <mergeCell ref="L167:M167"/>
    <mergeCell ref="N167:P167"/>
    <mergeCell ref="Q167:S167"/>
    <mergeCell ref="T167:U167"/>
    <mergeCell ref="C168:J168"/>
    <mergeCell ref="L168:M168"/>
    <mergeCell ref="N168:P168"/>
    <mergeCell ref="Q168:S168"/>
    <mergeCell ref="T168:U168"/>
    <mergeCell ref="C169:J169"/>
    <mergeCell ref="L169:M169"/>
    <mergeCell ref="N169:P169"/>
    <mergeCell ref="Q169:S169"/>
    <mergeCell ref="T169:U169"/>
    <mergeCell ref="C162:J162"/>
    <mergeCell ref="L162:M162"/>
    <mergeCell ref="N162:P162"/>
    <mergeCell ref="Q162:S162"/>
    <mergeCell ref="T162:U162"/>
    <mergeCell ref="C163:J163"/>
    <mergeCell ref="L163:M163"/>
    <mergeCell ref="N163:P163"/>
    <mergeCell ref="Q163:S163"/>
    <mergeCell ref="T163:U163"/>
    <mergeCell ref="C164:J164"/>
    <mergeCell ref="L164:M164"/>
    <mergeCell ref="N164:P164"/>
    <mergeCell ref="Q164:S164"/>
    <mergeCell ref="T164:U164"/>
    <mergeCell ref="C165:J165"/>
    <mergeCell ref="L165:M165"/>
    <mergeCell ref="N165:P165"/>
    <mergeCell ref="Q165:S165"/>
    <mergeCell ref="T165:U165"/>
    <mergeCell ref="C158:J158"/>
    <mergeCell ref="L158:M158"/>
    <mergeCell ref="N158:P158"/>
    <mergeCell ref="Q158:S158"/>
    <mergeCell ref="T158:U158"/>
    <mergeCell ref="C159:J159"/>
    <mergeCell ref="L159:M159"/>
    <mergeCell ref="N159:P159"/>
    <mergeCell ref="Q159:S159"/>
    <mergeCell ref="T159:U159"/>
    <mergeCell ref="B161:J161"/>
    <mergeCell ref="L161:M161"/>
    <mergeCell ref="N161:P161"/>
    <mergeCell ref="Q161:S161"/>
    <mergeCell ref="T161:U161"/>
    <mergeCell ref="C160:J160"/>
    <mergeCell ref="L160:M160"/>
    <mergeCell ref="N160:P160"/>
    <mergeCell ref="Q160:S160"/>
    <mergeCell ref="T160:U160"/>
    <mergeCell ref="C154:J154"/>
    <mergeCell ref="L154:M154"/>
    <mergeCell ref="N154:P154"/>
    <mergeCell ref="Q154:S154"/>
    <mergeCell ref="T154:U154"/>
    <mergeCell ref="C155:J155"/>
    <mergeCell ref="L155:M155"/>
    <mergeCell ref="N155:P155"/>
    <mergeCell ref="Q155:S155"/>
    <mergeCell ref="T155:U155"/>
    <mergeCell ref="C156:J156"/>
    <mergeCell ref="L156:M156"/>
    <mergeCell ref="N156:P156"/>
    <mergeCell ref="Q156:S156"/>
    <mergeCell ref="T156:U156"/>
    <mergeCell ref="C157:J157"/>
    <mergeCell ref="L157:M157"/>
    <mergeCell ref="N157:P157"/>
    <mergeCell ref="Q157:S157"/>
    <mergeCell ref="T157:U157"/>
    <mergeCell ref="C149:J149"/>
    <mergeCell ref="L149:M149"/>
    <mergeCell ref="N149:P149"/>
    <mergeCell ref="Q149:S149"/>
    <mergeCell ref="T149:U149"/>
    <mergeCell ref="C152:J152"/>
    <mergeCell ref="L152:M152"/>
    <mergeCell ref="N152:P152"/>
    <mergeCell ref="Q152:S152"/>
    <mergeCell ref="T152:U152"/>
    <mergeCell ref="C150:J150"/>
    <mergeCell ref="L150:M150"/>
    <mergeCell ref="N150:P150"/>
    <mergeCell ref="Q150:S150"/>
    <mergeCell ref="T150:U150"/>
    <mergeCell ref="C151:J151"/>
    <mergeCell ref="L151:M151"/>
    <mergeCell ref="N151:P151"/>
    <mergeCell ref="Q151:S151"/>
    <mergeCell ref="T151:U151"/>
    <mergeCell ref="C145:J145"/>
    <mergeCell ref="L145:M145"/>
    <mergeCell ref="N145:P145"/>
    <mergeCell ref="Q145:S145"/>
    <mergeCell ref="T145:U145"/>
    <mergeCell ref="C146:J146"/>
    <mergeCell ref="L146:M146"/>
    <mergeCell ref="N146:P146"/>
    <mergeCell ref="Q146:S146"/>
    <mergeCell ref="T146:U146"/>
    <mergeCell ref="C147:J147"/>
    <mergeCell ref="L147:M147"/>
    <mergeCell ref="N147:P147"/>
    <mergeCell ref="Q147:S147"/>
    <mergeCell ref="T147:U147"/>
    <mergeCell ref="C148:J148"/>
    <mergeCell ref="L148:M148"/>
    <mergeCell ref="N148:P148"/>
    <mergeCell ref="Q148:S148"/>
    <mergeCell ref="T148:U148"/>
    <mergeCell ref="C141:J141"/>
    <mergeCell ref="L141:M141"/>
    <mergeCell ref="N141:P141"/>
    <mergeCell ref="Q141:S141"/>
    <mergeCell ref="T141:U141"/>
    <mergeCell ref="C142:J142"/>
    <mergeCell ref="L142:M142"/>
    <mergeCell ref="N142:P142"/>
    <mergeCell ref="Q142:S142"/>
    <mergeCell ref="T142:U142"/>
    <mergeCell ref="C143:J143"/>
    <mergeCell ref="L143:M143"/>
    <mergeCell ref="N143:P143"/>
    <mergeCell ref="Q143:S143"/>
    <mergeCell ref="T143:U143"/>
    <mergeCell ref="C144:J144"/>
    <mergeCell ref="L144:M144"/>
    <mergeCell ref="N144:P144"/>
    <mergeCell ref="Q144:S144"/>
    <mergeCell ref="T144:U144"/>
    <mergeCell ref="C137:J137"/>
    <mergeCell ref="L137:M137"/>
    <mergeCell ref="N137:P137"/>
    <mergeCell ref="Q137:S137"/>
    <mergeCell ref="T137:U137"/>
    <mergeCell ref="C138:J138"/>
    <mergeCell ref="L138:M138"/>
    <mergeCell ref="N138:P138"/>
    <mergeCell ref="Q138:S138"/>
    <mergeCell ref="T138:U138"/>
    <mergeCell ref="C139:J139"/>
    <mergeCell ref="L139:M139"/>
    <mergeCell ref="N139:P139"/>
    <mergeCell ref="Q139:S139"/>
    <mergeCell ref="T139:U139"/>
    <mergeCell ref="C140:J140"/>
    <mergeCell ref="L140:M140"/>
    <mergeCell ref="N140:P140"/>
    <mergeCell ref="Q140:S140"/>
    <mergeCell ref="T140:U140"/>
    <mergeCell ref="C133:J133"/>
    <mergeCell ref="L133:M133"/>
    <mergeCell ref="N133:P133"/>
    <mergeCell ref="Q133:S133"/>
    <mergeCell ref="T133:U133"/>
    <mergeCell ref="C134:J134"/>
    <mergeCell ref="L134:M134"/>
    <mergeCell ref="N134:P134"/>
    <mergeCell ref="Q134:S134"/>
    <mergeCell ref="T134:U134"/>
    <mergeCell ref="C135:J135"/>
    <mergeCell ref="L135:M135"/>
    <mergeCell ref="N135:P135"/>
    <mergeCell ref="Q135:S135"/>
    <mergeCell ref="T135:U135"/>
    <mergeCell ref="C136:J136"/>
    <mergeCell ref="L136:M136"/>
    <mergeCell ref="N136:P136"/>
    <mergeCell ref="Q136:S136"/>
    <mergeCell ref="T136:U136"/>
    <mergeCell ref="C129:J129"/>
    <mergeCell ref="L129:M129"/>
    <mergeCell ref="N129:P129"/>
    <mergeCell ref="Q129:S129"/>
    <mergeCell ref="T129:U129"/>
    <mergeCell ref="C130:J130"/>
    <mergeCell ref="L130:M130"/>
    <mergeCell ref="N130:P130"/>
    <mergeCell ref="Q130:S130"/>
    <mergeCell ref="T130:U130"/>
    <mergeCell ref="C131:J131"/>
    <mergeCell ref="L131:M131"/>
    <mergeCell ref="N131:P131"/>
    <mergeCell ref="Q131:S131"/>
    <mergeCell ref="T131:U131"/>
    <mergeCell ref="C132:J132"/>
    <mergeCell ref="L132:M132"/>
    <mergeCell ref="N132:P132"/>
    <mergeCell ref="Q132:S132"/>
    <mergeCell ref="T132:U132"/>
    <mergeCell ref="C125:J125"/>
    <mergeCell ref="L125:M125"/>
    <mergeCell ref="N125:P125"/>
    <mergeCell ref="Q125:S125"/>
    <mergeCell ref="T125:U125"/>
    <mergeCell ref="C126:J126"/>
    <mergeCell ref="L126:M126"/>
    <mergeCell ref="N126:P126"/>
    <mergeCell ref="Q126:S126"/>
    <mergeCell ref="T126:U126"/>
    <mergeCell ref="C127:J127"/>
    <mergeCell ref="L127:M127"/>
    <mergeCell ref="N127:P127"/>
    <mergeCell ref="Q127:S127"/>
    <mergeCell ref="T127:U127"/>
    <mergeCell ref="C128:J128"/>
    <mergeCell ref="L128:M128"/>
    <mergeCell ref="N128:P128"/>
    <mergeCell ref="Q128:S128"/>
    <mergeCell ref="T128:U128"/>
    <mergeCell ref="C121:J121"/>
    <mergeCell ref="L121:M121"/>
    <mergeCell ref="N121:P121"/>
    <mergeCell ref="Q121:S121"/>
    <mergeCell ref="T121:U121"/>
    <mergeCell ref="C122:J122"/>
    <mergeCell ref="L122:M122"/>
    <mergeCell ref="N122:P122"/>
    <mergeCell ref="Q122:S122"/>
    <mergeCell ref="T122:U122"/>
    <mergeCell ref="C123:J123"/>
    <mergeCell ref="L123:M123"/>
    <mergeCell ref="N123:P123"/>
    <mergeCell ref="Q123:S123"/>
    <mergeCell ref="T123:U123"/>
    <mergeCell ref="C124:J124"/>
    <mergeCell ref="L124:M124"/>
    <mergeCell ref="N124:P124"/>
    <mergeCell ref="Q124:S124"/>
    <mergeCell ref="T124:U124"/>
    <mergeCell ref="C117:J117"/>
    <mergeCell ref="L117:M117"/>
    <mergeCell ref="N117:P117"/>
    <mergeCell ref="Q117:S117"/>
    <mergeCell ref="T117:U117"/>
    <mergeCell ref="C118:J118"/>
    <mergeCell ref="L118:M118"/>
    <mergeCell ref="N118:P118"/>
    <mergeCell ref="Q118:S118"/>
    <mergeCell ref="T118:U118"/>
    <mergeCell ref="C119:J119"/>
    <mergeCell ref="L119:M119"/>
    <mergeCell ref="N119:P119"/>
    <mergeCell ref="Q119:S119"/>
    <mergeCell ref="T119:U119"/>
    <mergeCell ref="C120:J120"/>
    <mergeCell ref="L120:M120"/>
    <mergeCell ref="N120:P120"/>
    <mergeCell ref="Q120:S120"/>
    <mergeCell ref="T120:U120"/>
    <mergeCell ref="C113:J113"/>
    <mergeCell ref="L113:M113"/>
    <mergeCell ref="N113:P113"/>
    <mergeCell ref="Q113:S113"/>
    <mergeCell ref="T113:U113"/>
    <mergeCell ref="C114:J114"/>
    <mergeCell ref="L114:M114"/>
    <mergeCell ref="N114:P114"/>
    <mergeCell ref="Q114:S114"/>
    <mergeCell ref="T114:U114"/>
    <mergeCell ref="C115:J115"/>
    <mergeCell ref="L115:M115"/>
    <mergeCell ref="N115:P115"/>
    <mergeCell ref="Q115:S115"/>
    <mergeCell ref="T115:U115"/>
    <mergeCell ref="C116:J116"/>
    <mergeCell ref="L116:M116"/>
    <mergeCell ref="N116:P116"/>
    <mergeCell ref="Q116:S116"/>
    <mergeCell ref="T116:U116"/>
    <mergeCell ref="C109:J109"/>
    <mergeCell ref="L109:M109"/>
    <mergeCell ref="N109:P109"/>
    <mergeCell ref="Q109:S109"/>
    <mergeCell ref="T109:U109"/>
    <mergeCell ref="C110:J110"/>
    <mergeCell ref="L110:M110"/>
    <mergeCell ref="N110:P110"/>
    <mergeCell ref="Q110:S110"/>
    <mergeCell ref="T110:U110"/>
    <mergeCell ref="C111:J111"/>
    <mergeCell ref="L111:M111"/>
    <mergeCell ref="N111:P111"/>
    <mergeCell ref="Q111:S111"/>
    <mergeCell ref="T111:U111"/>
    <mergeCell ref="C112:J112"/>
    <mergeCell ref="L112:M112"/>
    <mergeCell ref="N112:P112"/>
    <mergeCell ref="Q112:S112"/>
    <mergeCell ref="T112:U112"/>
    <mergeCell ref="C105:J105"/>
    <mergeCell ref="L105:M105"/>
    <mergeCell ref="N105:P105"/>
    <mergeCell ref="Q105:S105"/>
    <mergeCell ref="T105:U105"/>
    <mergeCell ref="C106:J106"/>
    <mergeCell ref="L106:M106"/>
    <mergeCell ref="N106:P106"/>
    <mergeCell ref="Q106:S106"/>
    <mergeCell ref="T106:U106"/>
    <mergeCell ref="C107:J107"/>
    <mergeCell ref="L107:M107"/>
    <mergeCell ref="N107:P107"/>
    <mergeCell ref="Q107:S107"/>
    <mergeCell ref="T107:U107"/>
    <mergeCell ref="C108:J108"/>
    <mergeCell ref="L108:M108"/>
    <mergeCell ref="N108:P108"/>
    <mergeCell ref="Q108:S108"/>
    <mergeCell ref="T108:U108"/>
    <mergeCell ref="C101:J101"/>
    <mergeCell ref="L101:M101"/>
    <mergeCell ref="N101:P101"/>
    <mergeCell ref="Q101:S101"/>
    <mergeCell ref="T101:U101"/>
    <mergeCell ref="C102:J102"/>
    <mergeCell ref="L102:M102"/>
    <mergeCell ref="N102:P102"/>
    <mergeCell ref="Q102:S102"/>
    <mergeCell ref="T102:U102"/>
    <mergeCell ref="C103:J103"/>
    <mergeCell ref="L103:M103"/>
    <mergeCell ref="N103:P103"/>
    <mergeCell ref="Q103:S103"/>
    <mergeCell ref="T103:U103"/>
    <mergeCell ref="C104:J104"/>
    <mergeCell ref="L104:M104"/>
    <mergeCell ref="N104:P104"/>
    <mergeCell ref="Q104:S104"/>
    <mergeCell ref="T104:U104"/>
    <mergeCell ref="C97:J97"/>
    <mergeCell ref="L97:M97"/>
    <mergeCell ref="N97:P97"/>
    <mergeCell ref="Q97:S97"/>
    <mergeCell ref="T97:U97"/>
    <mergeCell ref="C98:J98"/>
    <mergeCell ref="L98:M98"/>
    <mergeCell ref="N98:P98"/>
    <mergeCell ref="Q98:S98"/>
    <mergeCell ref="T98:U98"/>
    <mergeCell ref="C99:J99"/>
    <mergeCell ref="L99:M99"/>
    <mergeCell ref="N99:P99"/>
    <mergeCell ref="Q99:S99"/>
    <mergeCell ref="T99:U99"/>
    <mergeCell ref="C100:J100"/>
    <mergeCell ref="L100:M100"/>
    <mergeCell ref="N100:P100"/>
    <mergeCell ref="Q100:S100"/>
    <mergeCell ref="T100:U100"/>
    <mergeCell ref="C93:J93"/>
    <mergeCell ref="L93:M93"/>
    <mergeCell ref="N93:P93"/>
    <mergeCell ref="Q93:S93"/>
    <mergeCell ref="T93:U93"/>
    <mergeCell ref="C94:J94"/>
    <mergeCell ref="L94:M94"/>
    <mergeCell ref="N94:P94"/>
    <mergeCell ref="Q94:S94"/>
    <mergeCell ref="T94:U94"/>
    <mergeCell ref="C95:J95"/>
    <mergeCell ref="L95:M95"/>
    <mergeCell ref="N95:P95"/>
    <mergeCell ref="Q95:S95"/>
    <mergeCell ref="T95:U95"/>
    <mergeCell ref="C96:J96"/>
    <mergeCell ref="L96:M96"/>
    <mergeCell ref="N96:P96"/>
    <mergeCell ref="Q96:S96"/>
    <mergeCell ref="T96:U96"/>
    <mergeCell ref="C89:J89"/>
    <mergeCell ref="L89:M89"/>
    <mergeCell ref="N89:P89"/>
    <mergeCell ref="Q89:S89"/>
    <mergeCell ref="T89:U89"/>
    <mergeCell ref="C90:J90"/>
    <mergeCell ref="L90:M90"/>
    <mergeCell ref="N90:P90"/>
    <mergeCell ref="Q90:S90"/>
    <mergeCell ref="T90:U90"/>
    <mergeCell ref="B91:J91"/>
    <mergeCell ref="L91:M91"/>
    <mergeCell ref="N91:P91"/>
    <mergeCell ref="Q91:S91"/>
    <mergeCell ref="T91:U91"/>
    <mergeCell ref="C92:J92"/>
    <mergeCell ref="L92:M92"/>
    <mergeCell ref="N92:P92"/>
    <mergeCell ref="Q92:S92"/>
    <mergeCell ref="T92:U92"/>
    <mergeCell ref="C85:J85"/>
    <mergeCell ref="L85:M85"/>
    <mergeCell ref="N85:P85"/>
    <mergeCell ref="Q85:S85"/>
    <mergeCell ref="T85:U85"/>
    <mergeCell ref="C86:J86"/>
    <mergeCell ref="L86:M86"/>
    <mergeCell ref="N86:P86"/>
    <mergeCell ref="Q86:S86"/>
    <mergeCell ref="T86:U86"/>
    <mergeCell ref="C87:J87"/>
    <mergeCell ref="L87:M87"/>
    <mergeCell ref="N87:P87"/>
    <mergeCell ref="Q87:S87"/>
    <mergeCell ref="T87:U87"/>
    <mergeCell ref="C88:J88"/>
    <mergeCell ref="L88:M88"/>
    <mergeCell ref="N88:P88"/>
    <mergeCell ref="Q88:S88"/>
    <mergeCell ref="T88:U88"/>
    <mergeCell ref="C81:J81"/>
    <mergeCell ref="L81:M81"/>
    <mergeCell ref="N81:P81"/>
    <mergeCell ref="Q81:S81"/>
    <mergeCell ref="T81:U81"/>
    <mergeCell ref="C82:J82"/>
    <mergeCell ref="L82:M82"/>
    <mergeCell ref="N82:P82"/>
    <mergeCell ref="Q82:S82"/>
    <mergeCell ref="T82:U82"/>
    <mergeCell ref="C83:J83"/>
    <mergeCell ref="L83:M83"/>
    <mergeCell ref="N83:P83"/>
    <mergeCell ref="Q83:S83"/>
    <mergeCell ref="T83:U83"/>
    <mergeCell ref="C84:J84"/>
    <mergeCell ref="L84:M84"/>
    <mergeCell ref="N84:P84"/>
    <mergeCell ref="Q84:S84"/>
    <mergeCell ref="T84:U84"/>
    <mergeCell ref="C77:J77"/>
    <mergeCell ref="L77:M77"/>
    <mergeCell ref="N77:P77"/>
    <mergeCell ref="Q77:S77"/>
    <mergeCell ref="T77:U77"/>
    <mergeCell ref="C78:J78"/>
    <mergeCell ref="L78:M78"/>
    <mergeCell ref="N78:P78"/>
    <mergeCell ref="Q78:S78"/>
    <mergeCell ref="T78:U78"/>
    <mergeCell ref="C79:J79"/>
    <mergeCell ref="L79:M79"/>
    <mergeCell ref="N79:P79"/>
    <mergeCell ref="Q79:S79"/>
    <mergeCell ref="T79:U79"/>
    <mergeCell ref="C80:J80"/>
    <mergeCell ref="L80:M80"/>
    <mergeCell ref="N80:P80"/>
    <mergeCell ref="Q80:S80"/>
    <mergeCell ref="T80:U80"/>
    <mergeCell ref="C73:J73"/>
    <mergeCell ref="L73:M73"/>
    <mergeCell ref="N73:P73"/>
    <mergeCell ref="Q73:S73"/>
    <mergeCell ref="T73:U73"/>
    <mergeCell ref="C74:J74"/>
    <mergeCell ref="L74:M74"/>
    <mergeCell ref="N74:P74"/>
    <mergeCell ref="Q74:S74"/>
    <mergeCell ref="T74:U74"/>
    <mergeCell ref="C75:J75"/>
    <mergeCell ref="L75:M75"/>
    <mergeCell ref="N75:P75"/>
    <mergeCell ref="Q75:S75"/>
    <mergeCell ref="T75:U75"/>
    <mergeCell ref="C76:J76"/>
    <mergeCell ref="L76:M76"/>
    <mergeCell ref="N76:P76"/>
    <mergeCell ref="Q76:S76"/>
    <mergeCell ref="T76:U76"/>
    <mergeCell ref="C69:J69"/>
    <mergeCell ref="L69:M69"/>
    <mergeCell ref="N69:P69"/>
    <mergeCell ref="Q69:S69"/>
    <mergeCell ref="T69:U69"/>
    <mergeCell ref="C70:J70"/>
    <mergeCell ref="L70:M70"/>
    <mergeCell ref="N70:P70"/>
    <mergeCell ref="Q70:S70"/>
    <mergeCell ref="T70:U70"/>
    <mergeCell ref="C71:J71"/>
    <mergeCell ref="L71:M71"/>
    <mergeCell ref="N71:P71"/>
    <mergeCell ref="Q71:S71"/>
    <mergeCell ref="T71:U71"/>
    <mergeCell ref="C72:J72"/>
    <mergeCell ref="L72:M72"/>
    <mergeCell ref="N72:P72"/>
    <mergeCell ref="Q72:S72"/>
    <mergeCell ref="T72:U72"/>
    <mergeCell ref="C65:J65"/>
    <mergeCell ref="L65:M65"/>
    <mergeCell ref="N65:P65"/>
    <mergeCell ref="Q65:S65"/>
    <mergeCell ref="T65:U65"/>
    <mergeCell ref="C66:J66"/>
    <mergeCell ref="L66:M66"/>
    <mergeCell ref="N66:P66"/>
    <mergeCell ref="Q66:S66"/>
    <mergeCell ref="T66:U66"/>
    <mergeCell ref="C67:J67"/>
    <mergeCell ref="L67:M67"/>
    <mergeCell ref="N67:P67"/>
    <mergeCell ref="Q67:S67"/>
    <mergeCell ref="T67:U67"/>
    <mergeCell ref="C68:J68"/>
    <mergeCell ref="L68:M68"/>
    <mergeCell ref="N68:P68"/>
    <mergeCell ref="Q68:S68"/>
    <mergeCell ref="T68:U68"/>
    <mergeCell ref="C61:J61"/>
    <mergeCell ref="L61:M61"/>
    <mergeCell ref="N61:P61"/>
    <mergeCell ref="Q61:S61"/>
    <mergeCell ref="T61:U61"/>
    <mergeCell ref="C62:J62"/>
    <mergeCell ref="L62:M62"/>
    <mergeCell ref="N62:P62"/>
    <mergeCell ref="Q62:S62"/>
    <mergeCell ref="T62:U62"/>
    <mergeCell ref="C63:J63"/>
    <mergeCell ref="L63:M63"/>
    <mergeCell ref="N63:P63"/>
    <mergeCell ref="Q63:S63"/>
    <mergeCell ref="T63:U63"/>
    <mergeCell ref="C64:J64"/>
    <mergeCell ref="L64:M64"/>
    <mergeCell ref="N64:P64"/>
    <mergeCell ref="Q64:S64"/>
    <mergeCell ref="T64:U64"/>
    <mergeCell ref="C57:J57"/>
    <mergeCell ref="L57:M57"/>
    <mergeCell ref="N57:P57"/>
    <mergeCell ref="Q57:S57"/>
    <mergeCell ref="T57:U57"/>
    <mergeCell ref="C58:J58"/>
    <mergeCell ref="L58:M58"/>
    <mergeCell ref="N58:P58"/>
    <mergeCell ref="Q58:S58"/>
    <mergeCell ref="T58:U58"/>
    <mergeCell ref="C59:J59"/>
    <mergeCell ref="L59:M59"/>
    <mergeCell ref="N59:P59"/>
    <mergeCell ref="Q59:S59"/>
    <mergeCell ref="T59:U59"/>
    <mergeCell ref="C60:J60"/>
    <mergeCell ref="L60:M60"/>
    <mergeCell ref="N60:P60"/>
    <mergeCell ref="Q60:S60"/>
    <mergeCell ref="T60:U60"/>
    <mergeCell ref="C53:J53"/>
    <mergeCell ref="L53:M53"/>
    <mergeCell ref="N53:P53"/>
    <mergeCell ref="Q53:S53"/>
    <mergeCell ref="T53:U53"/>
    <mergeCell ref="B54:J54"/>
    <mergeCell ref="L54:M54"/>
    <mergeCell ref="N54:P54"/>
    <mergeCell ref="Q54:S54"/>
    <mergeCell ref="T54:U54"/>
    <mergeCell ref="C55:J55"/>
    <mergeCell ref="L55:M55"/>
    <mergeCell ref="N55:P55"/>
    <mergeCell ref="Q55:S55"/>
    <mergeCell ref="T55:U55"/>
    <mergeCell ref="C56:J56"/>
    <mergeCell ref="L56:M56"/>
    <mergeCell ref="N56:P56"/>
    <mergeCell ref="Q56:S56"/>
    <mergeCell ref="T56:U56"/>
    <mergeCell ref="C49:J49"/>
    <mergeCell ref="L49:M49"/>
    <mergeCell ref="N49:P49"/>
    <mergeCell ref="Q49:S49"/>
    <mergeCell ref="T49:U49"/>
    <mergeCell ref="C50:J50"/>
    <mergeCell ref="L50:M50"/>
    <mergeCell ref="N50:P50"/>
    <mergeCell ref="Q50:S50"/>
    <mergeCell ref="T50:U50"/>
    <mergeCell ref="C51:J51"/>
    <mergeCell ref="L51:M51"/>
    <mergeCell ref="N51:P51"/>
    <mergeCell ref="Q51:S51"/>
    <mergeCell ref="T51:U51"/>
    <mergeCell ref="C52:J52"/>
    <mergeCell ref="L52:M52"/>
    <mergeCell ref="N52:P52"/>
    <mergeCell ref="Q52:S52"/>
    <mergeCell ref="T52:U52"/>
    <mergeCell ref="C45:J45"/>
    <mergeCell ref="L45:M45"/>
    <mergeCell ref="N45:P45"/>
    <mergeCell ref="Q45:S45"/>
    <mergeCell ref="T45:U45"/>
    <mergeCell ref="C46:J46"/>
    <mergeCell ref="L46:M46"/>
    <mergeCell ref="N46:P46"/>
    <mergeCell ref="Q46:S46"/>
    <mergeCell ref="T46:U46"/>
    <mergeCell ref="C47:J47"/>
    <mergeCell ref="L47:M47"/>
    <mergeCell ref="N47:P47"/>
    <mergeCell ref="Q47:S47"/>
    <mergeCell ref="T47:U47"/>
    <mergeCell ref="C48:J48"/>
    <mergeCell ref="L48:M48"/>
    <mergeCell ref="N48:P48"/>
    <mergeCell ref="Q48:S48"/>
    <mergeCell ref="T48:U48"/>
    <mergeCell ref="C41:J41"/>
    <mergeCell ref="L41:M41"/>
    <mergeCell ref="N41:P41"/>
    <mergeCell ref="Q41:S41"/>
    <mergeCell ref="T41:U41"/>
    <mergeCell ref="C42:J42"/>
    <mergeCell ref="L42:M42"/>
    <mergeCell ref="N42:P42"/>
    <mergeCell ref="Q42:S42"/>
    <mergeCell ref="T42:U42"/>
    <mergeCell ref="C43:J43"/>
    <mergeCell ref="L43:M43"/>
    <mergeCell ref="N43:P43"/>
    <mergeCell ref="Q43:S43"/>
    <mergeCell ref="T43:U43"/>
    <mergeCell ref="C44:J44"/>
    <mergeCell ref="L44:M44"/>
    <mergeCell ref="N44:P44"/>
    <mergeCell ref="Q44:S44"/>
    <mergeCell ref="T44:U44"/>
    <mergeCell ref="C37:J37"/>
    <mergeCell ref="L37:M37"/>
    <mergeCell ref="N37:P37"/>
    <mergeCell ref="Q37:S37"/>
    <mergeCell ref="T37:U37"/>
    <mergeCell ref="C38:J38"/>
    <mergeCell ref="L38:M38"/>
    <mergeCell ref="N38:P38"/>
    <mergeCell ref="Q38:S38"/>
    <mergeCell ref="T38:U38"/>
    <mergeCell ref="C39:J39"/>
    <mergeCell ref="L39:M39"/>
    <mergeCell ref="N39:P39"/>
    <mergeCell ref="Q39:S39"/>
    <mergeCell ref="T39:U39"/>
    <mergeCell ref="C40:J40"/>
    <mergeCell ref="L40:M40"/>
    <mergeCell ref="N40:P40"/>
    <mergeCell ref="Q40:S40"/>
    <mergeCell ref="T40:U40"/>
    <mergeCell ref="C33:J33"/>
    <mergeCell ref="L33:M33"/>
    <mergeCell ref="N33:P33"/>
    <mergeCell ref="Q33:S33"/>
    <mergeCell ref="T33:U33"/>
    <mergeCell ref="C34:J34"/>
    <mergeCell ref="L34:M34"/>
    <mergeCell ref="N34:P34"/>
    <mergeCell ref="Q34:S34"/>
    <mergeCell ref="T34:U34"/>
    <mergeCell ref="C35:J35"/>
    <mergeCell ref="L35:M35"/>
    <mergeCell ref="N35:P35"/>
    <mergeCell ref="Q35:S35"/>
    <mergeCell ref="T35:U35"/>
    <mergeCell ref="C36:J36"/>
    <mergeCell ref="L36:M36"/>
    <mergeCell ref="N36:P36"/>
    <mergeCell ref="Q36:S36"/>
    <mergeCell ref="T36:U36"/>
    <mergeCell ref="C29:J29"/>
    <mergeCell ref="L29:M29"/>
    <mergeCell ref="N29:P29"/>
    <mergeCell ref="Q29:S29"/>
    <mergeCell ref="T29:U29"/>
    <mergeCell ref="C30:J30"/>
    <mergeCell ref="L30:M30"/>
    <mergeCell ref="N30:P30"/>
    <mergeCell ref="Q30:S30"/>
    <mergeCell ref="T30:U30"/>
    <mergeCell ref="C31:J31"/>
    <mergeCell ref="L31:M31"/>
    <mergeCell ref="N31:P31"/>
    <mergeCell ref="Q31:S31"/>
    <mergeCell ref="T31:U31"/>
    <mergeCell ref="C32:J32"/>
    <mergeCell ref="L32:M32"/>
    <mergeCell ref="N32:P32"/>
    <mergeCell ref="Q32:S32"/>
    <mergeCell ref="T32:U32"/>
    <mergeCell ref="C25:J25"/>
    <mergeCell ref="L25:M25"/>
    <mergeCell ref="N25:P25"/>
    <mergeCell ref="Q25:S25"/>
    <mergeCell ref="T25:U25"/>
    <mergeCell ref="B26:J26"/>
    <mergeCell ref="L26:M26"/>
    <mergeCell ref="N26:P26"/>
    <mergeCell ref="Q26:S26"/>
    <mergeCell ref="T26:U26"/>
    <mergeCell ref="C27:J27"/>
    <mergeCell ref="L27:M27"/>
    <mergeCell ref="N27:P27"/>
    <mergeCell ref="Q27:S27"/>
    <mergeCell ref="T27:U27"/>
    <mergeCell ref="C28:J28"/>
    <mergeCell ref="L28:M28"/>
    <mergeCell ref="N28:P28"/>
    <mergeCell ref="Q28:S28"/>
    <mergeCell ref="T28:U28"/>
    <mergeCell ref="C21:J21"/>
    <mergeCell ref="L21:M21"/>
    <mergeCell ref="N21:P21"/>
    <mergeCell ref="Q21:S21"/>
    <mergeCell ref="T21:U21"/>
    <mergeCell ref="C22:J22"/>
    <mergeCell ref="L22:M22"/>
    <mergeCell ref="N22:P22"/>
    <mergeCell ref="Q22:S22"/>
    <mergeCell ref="T22:U22"/>
    <mergeCell ref="C23:J23"/>
    <mergeCell ref="L23:M23"/>
    <mergeCell ref="N23:P23"/>
    <mergeCell ref="Q23:S23"/>
    <mergeCell ref="T23:U23"/>
    <mergeCell ref="C24:J24"/>
    <mergeCell ref="L24:M24"/>
    <mergeCell ref="N24:P24"/>
    <mergeCell ref="Q24:S24"/>
    <mergeCell ref="T24:U24"/>
    <mergeCell ref="C17:J17"/>
    <mergeCell ref="L17:M17"/>
    <mergeCell ref="N17:P17"/>
    <mergeCell ref="Q17:S17"/>
    <mergeCell ref="T17:U17"/>
    <mergeCell ref="C18:J18"/>
    <mergeCell ref="L18:M18"/>
    <mergeCell ref="N18:P18"/>
    <mergeCell ref="Q18:S18"/>
    <mergeCell ref="T18:U18"/>
    <mergeCell ref="C19:J19"/>
    <mergeCell ref="L19:M19"/>
    <mergeCell ref="N19:P19"/>
    <mergeCell ref="Q19:S19"/>
    <mergeCell ref="T19:U19"/>
    <mergeCell ref="C20:J20"/>
    <mergeCell ref="L20:M20"/>
    <mergeCell ref="N20:P20"/>
    <mergeCell ref="Q20:S20"/>
    <mergeCell ref="T20:U20"/>
    <mergeCell ref="C13:J13"/>
    <mergeCell ref="L13:M13"/>
    <mergeCell ref="N13:P13"/>
    <mergeCell ref="Q13:S13"/>
    <mergeCell ref="T13:U13"/>
    <mergeCell ref="C14:J14"/>
    <mergeCell ref="L14:M14"/>
    <mergeCell ref="N14:P14"/>
    <mergeCell ref="Q14:S14"/>
    <mergeCell ref="T14:U14"/>
    <mergeCell ref="C15:J15"/>
    <mergeCell ref="L15:M15"/>
    <mergeCell ref="N15:P15"/>
    <mergeCell ref="Q15:S15"/>
    <mergeCell ref="T15:U15"/>
    <mergeCell ref="C16:J16"/>
    <mergeCell ref="L16:M16"/>
    <mergeCell ref="N16:P16"/>
    <mergeCell ref="Q16:S16"/>
    <mergeCell ref="T16:U16"/>
    <mergeCell ref="T8:U8"/>
    <mergeCell ref="C9:J9"/>
    <mergeCell ref="L9:M9"/>
    <mergeCell ref="N9:P9"/>
    <mergeCell ref="Q9:S9"/>
    <mergeCell ref="T9:U9"/>
    <mergeCell ref="C10:J10"/>
    <mergeCell ref="L10:M10"/>
    <mergeCell ref="N10:P10"/>
    <mergeCell ref="Q10:S10"/>
    <mergeCell ref="T10:U10"/>
    <mergeCell ref="C11:J11"/>
    <mergeCell ref="L11:M11"/>
    <mergeCell ref="N11:P11"/>
    <mergeCell ref="Q11:S11"/>
    <mergeCell ref="T11:U11"/>
    <mergeCell ref="C12:J12"/>
    <mergeCell ref="L12:M12"/>
    <mergeCell ref="N12:P12"/>
    <mergeCell ref="Q12:S12"/>
    <mergeCell ref="T12:U12"/>
    <mergeCell ref="B153:J153"/>
    <mergeCell ref="L153:M153"/>
    <mergeCell ref="N153:P153"/>
    <mergeCell ref="Q153:S153"/>
    <mergeCell ref="T153:U153"/>
    <mergeCell ref="B4:J4"/>
    <mergeCell ref="B1:U1"/>
    <mergeCell ref="B2:U2"/>
    <mergeCell ref="B3:U3"/>
    <mergeCell ref="L4:M4"/>
    <mergeCell ref="N4:P4"/>
    <mergeCell ref="Q4:S4"/>
    <mergeCell ref="T4:U4"/>
    <mergeCell ref="B5:J5"/>
    <mergeCell ref="L5:M5"/>
    <mergeCell ref="N5:P5"/>
    <mergeCell ref="Q5:S5"/>
    <mergeCell ref="T5:U5"/>
    <mergeCell ref="B6:J6"/>
    <mergeCell ref="L6:M6"/>
    <mergeCell ref="N6:P6"/>
    <mergeCell ref="Q6:S6"/>
    <mergeCell ref="T6:U6"/>
    <mergeCell ref="B7:J7"/>
    <mergeCell ref="L7:M7"/>
    <mergeCell ref="N7:P7"/>
    <mergeCell ref="Q7:S7"/>
    <mergeCell ref="T7:U7"/>
    <mergeCell ref="C8:J8"/>
    <mergeCell ref="L8:M8"/>
    <mergeCell ref="N8:P8"/>
    <mergeCell ref="Q8:S8"/>
  </mergeCells>
  <pageMargins left="0.23622047244094491" right="0.23622047244094491" top="0.39370078740157483" bottom="0.23622047244094491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 Источники</vt:lpstr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2021-11-12T09:30:05Z</cp:lastPrinted>
  <dcterms:created xsi:type="dcterms:W3CDTF">2021-04-12T14:52:46Z</dcterms:created>
  <dcterms:modified xsi:type="dcterms:W3CDTF">2021-12-02T06:10:42Z</dcterms:modified>
</cp:coreProperties>
</file>