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6570" tabRatio="897" activeTab="5"/>
  </bookViews>
  <sheets>
    <sheet name="доходы" sheetId="1" r:id="rId1"/>
    <sheet name="функц2016 " sheetId="2" r:id="rId2"/>
    <sheet name="вед2016 " sheetId="3" r:id="rId3"/>
    <sheet name="ИМТ" sheetId="4" r:id="rId4"/>
    <sheet name="источн 16" sheetId="5" r:id="rId5"/>
    <sheet name="ЦСР-2016" sheetId="6" r:id="rId6"/>
  </sheets>
  <externalReferences>
    <externalReference r:id="rId9"/>
  </externalReferences>
  <definedNames>
    <definedName name="Excel_BuiltIn_Print_Area_4_1">'источн 16'!$A$6:$J$61</definedName>
    <definedName name="Excel_BuiltIn_Print_Area_6" localSheetId="1">#REF!</definedName>
    <definedName name="Excel_BuiltIn_Print_Area_6">#REF!</definedName>
    <definedName name="Excel_BuiltIn_Print_Titles_1_1" localSheetId="1">#REF!</definedName>
    <definedName name="Excel_BuiltIn_Print_Titles_1_1">#REF!</definedName>
    <definedName name="Excel_BuiltIn_Print_Titles_6" localSheetId="1">#REF!</definedName>
    <definedName name="Excel_BuiltIn_Print_Titles_6">#REF!</definedName>
    <definedName name="_xlnm.Print_Titles" localSheetId="2">'вед2016 '!$10:$10</definedName>
    <definedName name="_xlnm.Print_Titles" localSheetId="4">'источн 16'!$10:$10</definedName>
    <definedName name="_xlnm.Print_Titles" localSheetId="1">'функц2016 '!$11:$11</definedName>
    <definedName name="_xlnm.Print_Area" localSheetId="2">'вед2016 '!$A$1:$I$178</definedName>
    <definedName name="_xlnm.Print_Area" localSheetId="0">'доходы'!$A$1:$E$37</definedName>
    <definedName name="_xlnm.Print_Area" localSheetId="3">'ИМТ'!$A$1:$D$14</definedName>
    <definedName name="_xlnm.Print_Area" localSheetId="4">'источн 16'!$A$1:$L$61</definedName>
    <definedName name="_xlnm.Print_Area" localSheetId="1">'функц2016 '!$A$1:$H$181</definedName>
    <definedName name="_xlnm.Print_Area" localSheetId="5">'ЦСР-2016'!$A$1:$F$126</definedName>
  </definedNames>
  <calcPr fullCalcOnLoad="1"/>
</workbook>
</file>

<file path=xl/sharedStrings.xml><?xml version="1.0" encoding="utf-8"?>
<sst xmlns="http://schemas.openxmlformats.org/spreadsheetml/2006/main" count="2069" uniqueCount="340">
  <si>
    <t>Иные межбюджетные трансферты</t>
  </si>
  <si>
    <t>(тыс. рублей)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</si>
  <si>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</si>
  <si>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</si>
  <si>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</si>
  <si>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</si>
  <si>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</si>
  <si>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</si>
  <si>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</si>
  <si>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</si>
  <si>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</si>
  <si>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</si>
  <si>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</si>
  <si>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03</t>
  </si>
  <si>
    <t>Функционирование Правительства РФ, высших исполнительных органов гос.власти субъектов РФ, местных администраций</t>
  </si>
  <si>
    <t>04</t>
  </si>
  <si>
    <t xml:space="preserve">Межбюджетные трансферты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</si>
  <si>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</si>
  <si>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</si>
  <si>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</si>
  <si>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</si>
  <si>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</si>
  <si>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</si>
  <si>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</si>
  <si>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</si>
  <si>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</si>
  <si>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</si>
  <si>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500</t>
  </si>
  <si>
    <t>НАЦИОНАЛЬНАЯ БЕЗОПАСНОСТЬ И ПРАВООХРАНИТЕЛЬНАЯ ДЕЯТЕЛЬНОСТЬ</t>
  </si>
  <si>
    <t>Другие вопросы в области национальной безопасности правоохранительной деятельности</t>
  </si>
  <si>
    <t>14</t>
  </si>
  <si>
    <t>НАЦИОНАЛЬНАЯ ЭКОНОМИКА</t>
  </si>
  <si>
    <t>Транспорт</t>
  </si>
  <si>
    <t>08</t>
  </si>
  <si>
    <t>Автомобильный транспорт</t>
  </si>
  <si>
    <t>Субсидии юридическим лицам</t>
  </si>
  <si>
    <t>10</t>
  </si>
  <si>
    <t>Другие расходы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</si>
  <si>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</si>
  <si>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</si>
  <si>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</si>
  <si>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</si>
  <si>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</si>
  <si>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ОБРАЗОВАНИЕ</t>
  </si>
  <si>
    <t>Молодежная политика и оздоровление детей</t>
  </si>
  <si>
    <t xml:space="preserve">КУЛЬТУРА, КИНЕМАТОГРАФИЯ </t>
  </si>
  <si>
    <t xml:space="preserve">Культура 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</si>
  <si>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</si>
  <si>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</si>
  <si>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</si>
  <si>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Доплаты к пенсиям государственных служащих  субъектов Российской Федерации и муниципальных служащих</t>
  </si>
  <si>
    <t xml:space="preserve">ФИЗИЧЕСКАЯ КУЛЬТУРА И СПОРТ </t>
  </si>
  <si>
    <t xml:space="preserve">Физическая культура </t>
  </si>
  <si>
    <t>Массовый спорт</t>
  </si>
  <si>
    <t>СРЕДСТВА МАССОВОЙ ИНФОРМАЦИИ</t>
  </si>
  <si>
    <t>Периодическая печать и издательство</t>
  </si>
  <si>
    <t>ВСЕГО РАСХОДОВ</t>
  </si>
  <si>
    <t>вид источников финансирования дефицитов бюджета</t>
  </si>
  <si>
    <t>Наименование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</si>
  <si>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</si>
  <si>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</si>
  <si>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</si>
  <si>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</si>
  <si>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</si>
  <si>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</si>
  <si>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</si>
  <si>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</si>
  <si>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</si>
  <si>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000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</si>
  <si>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</si>
  <si>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</si>
  <si>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</si>
  <si>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t>710</t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</si>
  <si>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</si>
  <si>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t>800</t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</si>
  <si>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</si>
  <si>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t>810</t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</si>
  <si>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</si>
  <si>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t>00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</si>
  <si>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</si>
  <si>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</si>
  <si>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</si>
  <si>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поселений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</si>
  <si>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</si>
  <si>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</si>
  <si>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</si>
  <si>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</si>
  <si>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</si>
  <si>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 xml:space="preserve">     Погашение кредитов, предоставленных другими бюджетами бюджетной системы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</si>
  <si>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</si>
  <si>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</si>
  <si>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</si>
  <si>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поселения</t>
  </si>
  <si>
    <t>610</t>
  </si>
  <si>
    <r>
      <t xml:space="preserve">     Уменьшение прочих остатков денежных средств бюджета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</si>
  <si>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</si>
  <si>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</si>
  <si>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</si>
  <si>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</si>
  <si>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</si>
  <si>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</si>
  <si>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</si>
  <si>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</si>
  <si>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</si>
  <si>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</si>
  <si>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</si>
  <si>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</si>
  <si>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</si>
  <si>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</si>
  <si>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>Уплата прочих налогов, сборов и иных платежей</t>
  </si>
  <si>
    <t>870</t>
  </si>
  <si>
    <t>Резервные средства</t>
  </si>
  <si>
    <t>Автомобильный транспорт за счет средств местного бюджета</t>
  </si>
  <si>
    <t xml:space="preserve">Наименования </t>
  </si>
  <si>
    <t>Центральный аппарат за счет средств местного бюджета</t>
  </si>
  <si>
    <t>Межбюджетные трансферты</t>
  </si>
  <si>
    <t>Государственная поддержка в сфере культуры, кинематографии, средств массовой информации</t>
  </si>
  <si>
    <t>Дефицит бюджета сельского поселения Ивановское</t>
  </si>
  <si>
    <t>120</t>
  </si>
  <si>
    <t>Иные закупки товаров, работ и услуг для обеспечения государственных (муниципальных) нужд</t>
  </si>
  <si>
    <t>850</t>
  </si>
  <si>
    <t>240</t>
  </si>
  <si>
    <t>Межбюджетные трансферты бюджетам муниципальных районов из бюджета поселений на осуществление части полномочий по решению вопросов местного значения в соответствии с заключенными соглашениями</t>
  </si>
  <si>
    <t>950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</si>
  <si>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</si>
  <si>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</si>
  <si>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</si>
  <si>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</si>
  <si>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</si>
  <si>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</si>
  <si>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</si>
  <si>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 соглашением на осуществление внешнего финансового муниципального контроля</t>
  </si>
  <si>
    <t>Резервные фонды непредвиденных расходов местных администраций</t>
  </si>
  <si>
    <t xml:space="preserve"> Муниципальная программа" Профилактика терроризма и экстремизма, а также мероприятия в области национальной безопасности и правоохранительной деятельности  в границах поселения на период 2014-2016 г.г."</t>
  </si>
  <si>
    <t>Муниципальные программы муниципальных образований</t>
  </si>
  <si>
    <t>Муниципальная программа "Благоустройство населенных пунктов сельского поселения Ивановское на период 2014-2016 годы"</t>
  </si>
  <si>
    <t>Подпрограмма" Уличное освещение на територии сельского поселения Ивановское на период 2014-2016 годы"</t>
  </si>
  <si>
    <t>Подпрограмма" Озеленение на територии сельского поселения Ивановское на период 2014-2016 годы"</t>
  </si>
  <si>
    <t xml:space="preserve">200 </t>
  </si>
  <si>
    <t>Подпрограмма" Прочие мероприятия по благоустройству на  територии сельского поселения Ивановское на период 2014-2016 годы"</t>
  </si>
  <si>
    <t>Мероприятия в сфере культуры, кинемотографии, средств массовой иформации, физической культуры и спорта, мероприятия для детей и молодежи</t>
  </si>
  <si>
    <t>Муниципальная программа "Развитие культуры на территории сельского поселения Ивановское на период 2014-2016 годы"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</si>
  <si>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</si>
  <si>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</si>
  <si>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</si>
  <si>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Субсидий бюджетным учреждениям</t>
  </si>
  <si>
    <t>110</t>
  </si>
  <si>
    <t>Расходы на выплаты персоналу  казенных учреждений</t>
  </si>
  <si>
    <t>Непрограмные расходы бюджета муниципального образования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</si>
  <si>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</si>
  <si>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Итого</t>
  </si>
  <si>
    <t>в том числе:</t>
  </si>
  <si>
    <t>Иные 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 соглашением на осуществление внешнего финансового муниципального контроля</t>
  </si>
  <si>
    <t>код повида доходов бюджетов</t>
  </si>
  <si>
    <t>Подпрограмма" Уличное освещение на территории сельского поселения Ивановское на период 2014-2016 годы"</t>
  </si>
  <si>
    <t>Подпрограмма" Озеленение на территории сельского поселения Ивановское на период 2014-2016 годы"</t>
  </si>
  <si>
    <t>Подпрограмма" Прочие мероприятия по благоустройству на  территории сельского поселения Ивановское на период 2014-2016 годы"</t>
  </si>
  <si>
    <t>Муниципальная программа "Развитие физической культуры и спорта на территории сельского поселения Ивановское на период 2014-2016 годы"</t>
  </si>
  <si>
    <t>Иные 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заключенными соглашениями  в части организации процедур определения поставщиков (подрядчиков, исполнителей)</t>
  </si>
  <si>
    <t xml:space="preserve"> 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заключенными соглашениями  в части организации процедур определения поставщиков (подрядчиков, исполнителей)</t>
  </si>
  <si>
    <t>320</t>
  </si>
  <si>
    <t>Социальные выплаты гражданам, кроме публичных нормативных социальных выплат</t>
  </si>
  <si>
    <t>01 0 00 00000</t>
  </si>
  <si>
    <t>Основное мероприятие "Предупреждение и ликвидация терроризма на территории сельского поселения Ивановское"</t>
  </si>
  <si>
    <t>Профилактика терроризма и экстремизма, минимизация последствий проявления терроризма и экстремизма</t>
  </si>
  <si>
    <t>01 0 01 00000</t>
  </si>
  <si>
    <t>01 0 01 02630</t>
  </si>
  <si>
    <t>Основное мероприятие"Организация освещения улиц"</t>
  </si>
  <si>
    <t>Содержание уличного освещения</t>
  </si>
  <si>
    <t>03 1 00 00000</t>
  </si>
  <si>
    <t>03 1 01 00000</t>
  </si>
  <si>
    <t>03 1 01 06000</t>
  </si>
  <si>
    <t>03 1 00 06000</t>
  </si>
  <si>
    <t>Основное мероприятие "Организация благоустройства и озеленения территории поселения"</t>
  </si>
  <si>
    <t>Озеленение на территории поселения</t>
  </si>
  <si>
    <t>03 2 00 00000</t>
  </si>
  <si>
    <t>03 2 01 00000</t>
  </si>
  <si>
    <t>03 2 01 06000</t>
  </si>
  <si>
    <t>Основное мероприятие "Организация прочих мероприятий по благоустройству поселения"</t>
  </si>
  <si>
    <t>Прочие мероприятия по благоустройству</t>
  </si>
  <si>
    <t>03 4 00 00000</t>
  </si>
  <si>
    <t>03 4 01 00000</t>
  </si>
  <si>
    <t>03 4 01 06000</t>
  </si>
  <si>
    <t>03 0 00 00000</t>
  </si>
  <si>
    <t>99 0 00 06000</t>
  </si>
  <si>
    <t>99 0 00 06010</t>
  </si>
  <si>
    <t>99 0 00 00000</t>
  </si>
  <si>
    <t>99 0 00 00030</t>
  </si>
  <si>
    <t>99 0 00 00031</t>
  </si>
  <si>
    <t>Государственная поддержка в сфере культуры, кинематографии,средств массовой информации</t>
  </si>
  <si>
    <t>99 0 00 01170</t>
  </si>
  <si>
    <t>07 0  00 00000</t>
  </si>
  <si>
    <t>Основное мероприятие "Удовлетворение общественных потребностей населения в культурно-массовых и зрелищных мероприятиях"</t>
  </si>
  <si>
    <t>Проведение мероприятий в клубах сельского поселения</t>
  </si>
  <si>
    <t>07 0  03 00000</t>
  </si>
  <si>
    <t>07 0 03 0 4130</t>
  </si>
  <si>
    <t>07 0 03  04130</t>
  </si>
  <si>
    <t>Основное мероприятие "Предоставление услуг по организации досуга"</t>
  </si>
  <si>
    <t>Предоставление услуг по организации досуга</t>
  </si>
  <si>
    <t>07 0  05  00000</t>
  </si>
  <si>
    <t>07 0  05  04100</t>
  </si>
  <si>
    <t>07 0  05 04100</t>
  </si>
  <si>
    <t>07 0 07 04300</t>
  </si>
  <si>
    <t>Основное мероприятие "Обеспечение деятельности централизованных бухгалтерий"</t>
  </si>
  <si>
    <t>Обеспечение деятельности централизованных бухгалтерий</t>
  </si>
  <si>
    <t>07 0 07 00000</t>
  </si>
  <si>
    <t>Основное мероприятие "Предоставление услуг в сфере физической культуры и спорта"</t>
  </si>
  <si>
    <t>Предоставление услуг в сфере физической культуры и спорта</t>
  </si>
  <si>
    <t>08 0 00 00000</t>
  </si>
  <si>
    <t>08 0 03 00000</t>
  </si>
  <si>
    <t>08 0  03 04400</t>
  </si>
  <si>
    <t>08 0 04 04430</t>
  </si>
  <si>
    <t>Основное мероприятие "Мероприятия в сфере физической культуры и спорта"</t>
  </si>
  <si>
    <t>Проведение мероприятий в сфере физической культуры и спорта</t>
  </si>
  <si>
    <t>08 0 04 00000</t>
  </si>
  <si>
    <t>99 0 00 51180</t>
  </si>
  <si>
    <t>99 0 00 02900</t>
  </si>
  <si>
    <t>99 0 00 02300</t>
  </si>
  <si>
    <t>90 0 00 08001</t>
  </si>
  <si>
    <t>90 0 00 08000</t>
  </si>
  <si>
    <t>90 0 00 00000</t>
  </si>
  <si>
    <t>90 0 00 08002</t>
  </si>
  <si>
    <t>70 0 00 01197</t>
  </si>
  <si>
    <t>70 0 00 00000</t>
  </si>
  <si>
    <t>70 0 00 01110</t>
  </si>
  <si>
    <t>Ведомственная структура расходов бюджета сельского поселения Ивановское на 2016 год</t>
  </si>
  <si>
    <t>03 1  01 06000</t>
  </si>
  <si>
    <t>Источники внутреннего финансирования дефицита бюджета сельского поселения Ивановское
 на 2016 год</t>
  </si>
  <si>
    <t>Субсидии бюджетным учреждениям</t>
  </si>
  <si>
    <t>08 0  04 04430</t>
  </si>
  <si>
    <t>99 0 00  00031</t>
  </si>
  <si>
    <t>Распределение бюджетных ассигнований  по целевым статьям (муниципальным программам сельского поселения Ивановское и непрограммным направлениям деятельности), группам и подгруппам видов расходов классификации расходов бюджета сельского поселения  Ивановское на 2016год</t>
  </si>
  <si>
    <t>Муниципальная программа "Доступная среда на 2016-2020 годы"</t>
  </si>
  <si>
    <t>Основное мероприятие" Повышение уровня доступности инвалидов и маломобильных групп населения в административных зданиях сельского поселения Ивановское"</t>
  </si>
  <si>
    <t>Повышение уровня доступности инвалидов и маломобильных групп населения в административных зданиях сельского поселения Ивановское</t>
  </si>
  <si>
    <t>10 0 00 00000</t>
  </si>
  <si>
    <t>10 0 01 00000</t>
  </si>
  <si>
    <t>10 0 01 01197</t>
  </si>
  <si>
    <t>Распределение бюджетных ассигнований  бюджета сельского поселения Ивановское на 2016 год по разделам, подразделам, целевым статьям (муниципальным программам сельского поселения Ивановское и непрограмным направлениям деятельности), группам и подгруппам видам расходов классификации расходов бюджетов.</t>
  </si>
  <si>
    <t>Основное мероприятие "Дополнительные мероприятия по развитию культуры  на територии сельского поселения Ивановвкое"</t>
  </si>
  <si>
    <t>07 0  06 00000</t>
  </si>
  <si>
    <t>Ремонт спортивного зала ДК Лидино МУК "Лидинский центр культуры и досуга"</t>
  </si>
  <si>
    <t>07 0 06 04100</t>
  </si>
  <si>
    <t>07 0 06  04100</t>
  </si>
  <si>
    <t>Мероприятия по землеустройству и землепользованию</t>
  </si>
  <si>
    <t>99 0 00 02520</t>
  </si>
  <si>
    <t>Дошкольное образование</t>
  </si>
  <si>
    <t>Выполнение других обязательств муниципального образования</t>
  </si>
  <si>
    <t>99 0 00  00000</t>
  </si>
  <si>
    <t>Приложение №1</t>
  </si>
  <si>
    <t>Поступления доходов в бюджет сельского поселения Ивановское на 2016 год</t>
  </si>
  <si>
    <t>тыс. руб.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</si>
  <si>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</si>
  <si>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</si>
  <si>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</si>
  <si>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</si>
  <si>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</si>
  <si>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</si>
  <si>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</si>
  <si>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</si>
  <si>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</si>
  <si>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</si>
  <si>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</si>
  <si>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</si>
  <si>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</si>
  <si>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</si>
  <si>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</si>
  <si>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</si>
  <si>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</si>
  <si>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</si>
  <si>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</si>
  <si>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</si>
  <si>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000 1 17 00000 00 0000 000</t>
  </si>
  <si>
    <t>ПРОЧИЕ НЕНАЛОГОВЫЕ ДОХОДЫ</t>
  </si>
  <si>
    <t>000 1 17 05050 10 0000 180</t>
  </si>
  <si>
    <t>Прочие неналоговые доходы бюджетов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</si>
  <si>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</si>
  <si>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</si>
  <si>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</si>
  <si>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</si>
  <si>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</si>
  <si>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бюджетам субъектов РФ и муниципальных образований</t>
  </si>
  <si>
    <t>000 2 02 01001 10 0000 151</t>
  </si>
  <si>
    <t>Дотации бюджетам поселений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</si>
  <si>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</si>
  <si>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</si>
  <si>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</si>
  <si>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существление первичного воинского учета на территориях, где отсутствуют военные комиссариаты</t>
  </si>
  <si>
    <t>000 2 02 04999 10 0000 151</t>
  </si>
  <si>
    <t>Прочие межбюджетные трансферты, передаваемые бюджетам поселений</t>
  </si>
  <si>
    <t>ВСЕГО ДОХОДОВ</t>
  </si>
  <si>
    <t>000 2 02 02999 10 0000 151</t>
  </si>
  <si>
    <t>Прочие субсидии бюджетам поселений</t>
  </si>
  <si>
    <t>Приложение № 2</t>
  </si>
  <si>
    <t>Приложение №3</t>
  </si>
  <si>
    <t>Приложение№5</t>
  </si>
  <si>
    <t>Основное мероприятие "Повышение заработной платы работникам муниципальных учреждений  сферы культуры сельского поселения Ивановское"</t>
  </si>
  <si>
    <t xml:space="preserve">Софинансирование расходов из бюджета поселения на повышение заработной платы работникам муниципальных учреждений  сферы культуры </t>
  </si>
  <si>
    <t>Софинансирование расходов из бюджета Московской области на повышение заработной платы работникам муниципальных учреждений Московской области в сфере культуры</t>
  </si>
  <si>
    <t>0  2</t>
  </si>
  <si>
    <t>Организация и содержание мест захоронений на территории сельского поселения Ивановское</t>
  </si>
  <si>
    <t>99 0 00 06020</t>
  </si>
  <si>
    <t>07 0  08 00000</t>
  </si>
  <si>
    <t>07 0 08 04100</t>
  </si>
  <si>
    <t>07 0 08  04100</t>
  </si>
  <si>
    <t>07 0 08  60440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</si>
  <si>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</si>
  <si>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Об исполнении бюджета сельского поселения Ивановское за 2016 год </t>
  </si>
  <si>
    <t>Утверждено бюджетом</t>
  </si>
  <si>
    <t>Исполнено</t>
  </si>
  <si>
    <t>% исполнения</t>
  </si>
  <si>
    <t>000 1 11 09045 10 0000 120</t>
  </si>
  <si>
    <t>Прочие поступления от испльзования имущества, находящегося в собственности сельских поселений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</si>
  <si>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000 1 16 00000 00 0000  000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</si>
  <si>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</si>
  <si>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заисляемые в бюджетыв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</si>
  <si>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</si>
  <si>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</si>
  <si>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000 1 16 33050 10 0000 140</t>
  </si>
  <si>
    <t>000 117 01050 10 0000 180</t>
  </si>
  <si>
    <t>Невыясненные поступления,  зачисляемые в бюджеты поселений</t>
  </si>
  <si>
    <t>НАЛОГ НА СОВОКУПНЫЙ ДОХОД</t>
  </si>
  <si>
    <t>000 1 05 00000 00 0000 000</t>
  </si>
  <si>
    <t>000 1 05 03010 01 0000 110</t>
  </si>
  <si>
    <t>Единый сельскохозяйственный налог</t>
  </si>
  <si>
    <t>000 1 09 04053 10 0000 110</t>
  </si>
  <si>
    <t>Земельный налог ( по обязательствам, возникшим до  1 января 2006 года), мобилизуемый на территориях сельских поселений</t>
  </si>
  <si>
    <t>Приложение №4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</si>
  <si>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сельского поселения Ивановское по решению вопросов местного значения сельского поселения Ивановское на 2016 год</t>
  </si>
  <si>
    <t>Наименования передаваемых межбюджетных трансфертов</t>
  </si>
  <si>
    <t>ИТОГО</t>
  </si>
  <si>
    <t>Приложение№6</t>
  </si>
  <si>
    <t>к решению Совета депутатов Рузского городского округа Московской области</t>
  </si>
  <si>
    <t>"Об исполнении бюджета сельского поселения Ивановское за 2016 год "</t>
  </si>
  <si>
    <t>от "26" июля 2017 года №71/7</t>
  </si>
  <si>
    <t>"Об исполнении бюджета сельского поселения Ивановское за 2016 год"</t>
  </si>
  <si>
    <t xml:space="preserve">к решению Совета депутатов Рузского городского округа Московской области </t>
  </si>
  <si>
    <t>от "26" июля 2017 года № 71/7</t>
  </si>
  <si>
    <t xml:space="preserve">"Об исполнении бюджета сельского поселения Ивановское за 2016 год" </t>
  </si>
  <si>
    <t>к решению Совета депутов Рузского городского округа Московская область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</si>
</sst>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,##0_р_.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00"/>
    <numFmt numFmtId="182" formatCode="#,##0.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6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0"/>
    </font>
    <font>
      <sz val="8"/>
      <name val="Times New Roman"/>
      <family val="1"/>
    </font>
    <font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72" fontId="7" fillId="0" borderId="0" xfId="6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left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top" wrapText="1"/>
      <protection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37" borderId="10" xfId="0" applyNumberFormat="1" applyFont="1" applyFill="1" applyBorder="1" applyAlignment="1">
      <alignment horizontal="left" vertical="center" wrapText="1"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left" vertical="top" wrapText="1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36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>
      <alignment wrapText="1"/>
    </xf>
    <xf numFmtId="49" fontId="5" fillId="37" borderId="10" xfId="0" applyNumberFormat="1" applyFont="1" applyFill="1" applyBorder="1" applyAlignment="1" applyProtection="1">
      <alignment horizontal="center" vertical="center"/>
      <protection locked="0"/>
    </xf>
    <xf numFmtId="173" fontId="11" fillId="0" borderId="0" xfId="0" applyNumberFormat="1" applyFont="1" applyBorder="1" applyAlignment="1">
      <alignment wrapText="1"/>
    </xf>
    <xf numFmtId="173" fontId="11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173" fontId="3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vertical="top" wrapText="1"/>
    </xf>
    <xf numFmtId="173" fontId="12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left" vertical="top" wrapText="1" indent="2"/>
    </xf>
    <xf numFmtId="49" fontId="7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 wrapText="1"/>
    </xf>
    <xf numFmtId="173" fontId="7" fillId="0" borderId="10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horizontal="left" vertical="top" wrapText="1"/>
    </xf>
    <xf numFmtId="173" fontId="15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right" vertical="top" wrapText="1"/>
    </xf>
    <xf numFmtId="173" fontId="16" fillId="0" borderId="0" xfId="0" applyNumberFormat="1" applyFont="1" applyBorder="1" applyAlignment="1">
      <alignment horizontal="left" vertical="top" wrapText="1"/>
    </xf>
    <xf numFmtId="173" fontId="16" fillId="0" borderId="0" xfId="0" applyNumberFormat="1" applyFont="1" applyBorder="1" applyAlignment="1">
      <alignment vertical="top" wrapText="1"/>
    </xf>
    <xf numFmtId="3" fontId="16" fillId="0" borderId="0" xfId="0" applyNumberFormat="1" applyFont="1" applyBorder="1" applyAlignment="1">
      <alignment horizontal="right" vertical="top" wrapText="1"/>
    </xf>
    <xf numFmtId="17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5" fillId="38" borderId="0" xfId="0" applyFont="1" applyFill="1" applyAlignment="1">
      <alignment/>
    </xf>
    <xf numFmtId="49" fontId="5" fillId="39" borderId="10" xfId="0" applyNumberFormat="1" applyFont="1" applyFill="1" applyBorder="1" applyAlignment="1">
      <alignment horizontal="left" vertical="center" wrapText="1"/>
    </xf>
    <xf numFmtId="49" fontId="5" fillId="39" borderId="10" xfId="0" applyNumberFormat="1" applyFont="1" applyFill="1" applyBorder="1" applyAlignment="1" applyProtection="1">
      <alignment horizontal="center" vertical="center"/>
      <protection/>
    </xf>
    <xf numFmtId="0" fontId="5" fillId="40" borderId="10" xfId="0" applyFont="1" applyFill="1" applyBorder="1" applyAlignment="1" applyProtection="1">
      <alignment horizontal="left" vertical="top" wrapText="1"/>
      <protection/>
    </xf>
    <xf numFmtId="49" fontId="5" fillId="4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41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2" fillId="0" borderId="11" xfId="53" applyFont="1" applyFill="1" applyBorder="1" applyAlignment="1">
      <alignment horizontal="center" vertical="top" wrapText="1"/>
      <protection/>
    </xf>
    <xf numFmtId="49" fontId="12" fillId="0" borderId="11" xfId="53" applyNumberFormat="1" applyFont="1" applyFill="1" applyBorder="1" applyAlignment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8" fillId="0" borderId="11" xfId="53" applyNumberFormat="1" applyFont="1" applyFill="1" applyBorder="1" applyAlignment="1">
      <alignment vertical="top" wrapText="1"/>
      <protection/>
    </xf>
    <xf numFmtId="0" fontId="18" fillId="0" borderId="0" xfId="53" applyNumberFormat="1" applyFont="1" applyFill="1" applyBorder="1" applyAlignment="1">
      <alignment vertical="top" wrapText="1"/>
      <protection/>
    </xf>
    <xf numFmtId="0" fontId="5" fillId="0" borderId="11" xfId="0" applyFont="1" applyBorder="1" applyAlignment="1">
      <alignment/>
    </xf>
    <xf numFmtId="49" fontId="5" fillId="42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left" vertical="top" wrapText="1"/>
      <protection/>
    </xf>
    <xf numFmtId="49" fontId="5" fillId="7" borderId="10" xfId="0" applyNumberFormat="1" applyFont="1" applyFill="1" applyBorder="1" applyAlignment="1" applyProtection="1">
      <alignment horizontal="center" vertical="center"/>
      <protection/>
    </xf>
    <xf numFmtId="0" fontId="5" fillId="43" borderId="10" xfId="0" applyFont="1" applyFill="1" applyBorder="1" applyAlignment="1" applyProtection="1">
      <alignment horizontal="left" vertical="top" wrapText="1"/>
      <protection/>
    </xf>
    <xf numFmtId="49" fontId="5" fillId="43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/>
      <protection locked="0"/>
    </xf>
    <xf numFmtId="49" fontId="5" fillId="37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/>
    </xf>
    <xf numFmtId="0" fontId="18" fillId="0" borderId="15" xfId="53" applyNumberFormat="1" applyFont="1" applyFill="1" applyBorder="1" applyAlignment="1">
      <alignment vertical="top" wrapText="1"/>
      <protection/>
    </xf>
    <xf numFmtId="0" fontId="5" fillId="0" borderId="14" xfId="0" applyFont="1" applyBorder="1" applyAlignment="1">
      <alignment wrapText="1"/>
    </xf>
    <xf numFmtId="0" fontId="5" fillId="34" borderId="14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49" fontId="5" fillId="35" borderId="14" xfId="0" applyNumberFormat="1" applyFont="1" applyFill="1" applyBorder="1" applyAlignment="1">
      <alignment horizontal="left" vertical="center" wrapText="1"/>
    </xf>
    <xf numFmtId="49" fontId="5" fillId="42" borderId="15" xfId="0" applyNumberFormat="1" applyFont="1" applyFill="1" applyBorder="1" applyAlignment="1">
      <alignment horizontal="left" vertical="center" wrapText="1"/>
    </xf>
    <xf numFmtId="49" fontId="5" fillId="34" borderId="14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left" vertical="top" wrapText="1"/>
      <protection/>
    </xf>
    <xf numFmtId="49" fontId="5" fillId="35" borderId="17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34" borderId="17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>
      <alignment horizontal="center" vertical="center"/>
    </xf>
    <xf numFmtId="49" fontId="5" fillId="37" borderId="17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5" fillId="34" borderId="11" xfId="0" applyFont="1" applyFill="1" applyBorder="1" applyAlignment="1" applyProtection="1">
      <alignment horizontal="center" vertical="top" wrapText="1"/>
      <protection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44" borderId="11" xfId="0" applyFont="1" applyFill="1" applyBorder="1" applyAlignment="1" applyProtection="1">
      <alignment horizontal="left" vertical="top" wrapText="1"/>
      <protection/>
    </xf>
    <xf numFmtId="49" fontId="5" fillId="44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3" fontId="5" fillId="0" borderId="11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7" borderId="13" xfId="0" applyNumberFormat="1" applyFont="1" applyFill="1" applyBorder="1" applyAlignment="1" applyProtection="1">
      <alignment horizontal="center" vertical="center"/>
      <protection/>
    </xf>
    <xf numFmtId="0" fontId="5" fillId="45" borderId="11" xfId="0" applyFont="1" applyFill="1" applyBorder="1" applyAlignment="1">
      <alignment/>
    </xf>
    <xf numFmtId="173" fontId="5" fillId="45" borderId="11" xfId="0" applyNumberFormat="1" applyFont="1" applyFill="1" applyBorder="1" applyAlignment="1">
      <alignment/>
    </xf>
    <xf numFmtId="173" fontId="5" fillId="0" borderId="11" xfId="0" applyNumberFormat="1" applyFont="1" applyBorder="1" applyAlignment="1">
      <alignment/>
    </xf>
    <xf numFmtId="49" fontId="5" fillId="37" borderId="13" xfId="0" applyNumberFormat="1" applyFont="1" applyFill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 vertical="center"/>
    </xf>
    <xf numFmtId="49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18" xfId="0" applyNumberFormat="1" applyFont="1" applyFill="1" applyBorder="1" applyAlignment="1">
      <alignment horizontal="center" vertical="center"/>
    </xf>
    <xf numFmtId="173" fontId="8" fillId="0" borderId="0" xfId="0" applyNumberFormat="1" applyFont="1" applyBorder="1" applyAlignment="1">
      <alignment/>
    </xf>
    <xf numFmtId="173" fontId="6" fillId="33" borderId="11" xfId="0" applyNumberFormat="1" applyFont="1" applyFill="1" applyBorder="1" applyAlignment="1" applyProtection="1">
      <alignment/>
      <protection/>
    </xf>
    <xf numFmtId="173" fontId="5" fillId="34" borderId="11" xfId="0" applyNumberFormat="1" applyFont="1" applyFill="1" applyBorder="1" applyAlignment="1" applyProtection="1">
      <alignment/>
      <protection/>
    </xf>
    <xf numFmtId="173" fontId="5" fillId="35" borderId="11" xfId="0" applyNumberFormat="1" applyFont="1" applyFill="1" applyBorder="1" applyAlignment="1" applyProtection="1">
      <alignment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43" borderId="11" xfId="0" applyNumberFormat="1" applyFont="1" applyFill="1" applyBorder="1" applyAlignment="1" applyProtection="1">
      <alignment/>
      <protection locked="0"/>
    </xf>
    <xf numFmtId="173" fontId="5" fillId="35" borderId="11" xfId="0" applyNumberFormat="1" applyFont="1" applyFill="1" applyBorder="1" applyAlignment="1" applyProtection="1">
      <alignment/>
      <protection locked="0"/>
    </xf>
    <xf numFmtId="173" fontId="5" fillId="34" borderId="11" xfId="0" applyNumberFormat="1" applyFont="1" applyFill="1" applyBorder="1" applyAlignment="1" applyProtection="1">
      <alignment/>
      <protection locked="0"/>
    </xf>
    <xf numFmtId="173" fontId="5" fillId="0" borderId="11" xfId="0" applyNumberFormat="1" applyFont="1" applyFill="1" applyBorder="1" applyAlignment="1" applyProtection="1">
      <alignment/>
      <protection locked="0"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173" fontId="16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49" fontId="5" fillId="44" borderId="11" xfId="0" applyNumberFormat="1" applyFont="1" applyFill="1" applyBorder="1" applyAlignment="1" applyProtection="1">
      <alignment horizontal="center" vertical="center"/>
      <protection/>
    </xf>
    <xf numFmtId="173" fontId="5" fillId="44" borderId="11" xfId="0" applyNumberFormat="1" applyFont="1" applyFill="1" applyBorder="1" applyAlignment="1" applyProtection="1">
      <alignment/>
      <protection/>
    </xf>
    <xf numFmtId="0" fontId="5" fillId="44" borderId="11" xfId="0" applyFont="1" applyFill="1" applyBorder="1" applyAlignment="1">
      <alignment/>
    </xf>
    <xf numFmtId="49" fontId="5" fillId="44" borderId="11" xfId="0" applyNumberFormat="1" applyFont="1" applyFill="1" applyBorder="1" applyAlignment="1">
      <alignment horizontal="center" vertical="center"/>
    </xf>
    <xf numFmtId="173" fontId="5" fillId="44" borderId="11" xfId="0" applyNumberFormat="1" applyFont="1" applyFill="1" applyBorder="1" applyAlignment="1">
      <alignment/>
    </xf>
    <xf numFmtId="173" fontId="5" fillId="44" borderId="11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" fillId="41" borderId="12" xfId="0" applyFont="1" applyFill="1" applyBorder="1" applyAlignment="1">
      <alignment wrapText="1"/>
    </xf>
    <xf numFmtId="0" fontId="17" fillId="0" borderId="11" xfId="53" applyNumberFormat="1" applyFont="1" applyFill="1" applyBorder="1" applyAlignment="1">
      <alignment vertical="top" wrapText="1"/>
      <protection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wrapText="1"/>
    </xf>
    <xf numFmtId="49" fontId="5" fillId="42" borderId="0" xfId="0" applyNumberFormat="1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/>
    </xf>
    <xf numFmtId="0" fontId="17" fillId="0" borderId="15" xfId="53" applyNumberFormat="1" applyFont="1" applyFill="1" applyBorder="1" applyAlignment="1">
      <alignment vertical="top" wrapText="1"/>
      <protection/>
    </xf>
    <xf numFmtId="0" fontId="5" fillId="0" borderId="15" xfId="0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>
      <alignment wrapText="1"/>
    </xf>
    <xf numFmtId="0" fontId="5" fillId="40" borderId="14" xfId="0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>
      <alignment wrapText="1"/>
    </xf>
    <xf numFmtId="49" fontId="5" fillId="36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36" borderId="14" xfId="0" applyFont="1" applyFill="1" applyBorder="1" applyAlignment="1">
      <alignment wrapText="1"/>
    </xf>
    <xf numFmtId="0" fontId="5" fillId="41" borderId="16" xfId="0" applyFont="1" applyFill="1" applyBorder="1" applyAlignment="1">
      <alignment wrapText="1"/>
    </xf>
    <xf numFmtId="49" fontId="5" fillId="40" borderId="17" xfId="0" applyNumberFormat="1" applyFont="1" applyFill="1" applyBorder="1" applyAlignment="1" applyProtection="1">
      <alignment horizontal="center" vertical="center"/>
      <protection/>
    </xf>
    <xf numFmtId="49" fontId="5" fillId="36" borderId="17" xfId="0" applyNumberFormat="1" applyFont="1" applyFill="1" applyBorder="1" applyAlignment="1" applyProtection="1">
      <alignment horizontal="center" vertical="center"/>
      <protection/>
    </xf>
    <xf numFmtId="49" fontId="5" fillId="41" borderId="17" xfId="0" applyNumberFormat="1" applyFont="1" applyFill="1" applyBorder="1" applyAlignment="1">
      <alignment horizontal="center" vertical="center"/>
    </xf>
    <xf numFmtId="49" fontId="5" fillId="36" borderId="17" xfId="0" applyNumberFormat="1" applyFont="1" applyFill="1" applyBorder="1" applyAlignment="1">
      <alignment horizontal="center" vertical="center"/>
    </xf>
    <xf numFmtId="49" fontId="5" fillId="37" borderId="2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46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34" borderId="12" xfId="0" applyFont="1" applyFill="1" applyBorder="1" applyAlignment="1" applyProtection="1">
      <alignment horizontal="center" vertical="top" wrapText="1"/>
      <protection/>
    </xf>
    <xf numFmtId="0" fontId="17" fillId="0" borderId="11" xfId="53" applyNumberFormat="1" applyFont="1" applyFill="1" applyBorder="1" applyAlignment="1">
      <alignment horizontal="center" vertical="top" wrapText="1"/>
      <protection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7" borderId="0" xfId="0" applyNumberFormat="1" applyFont="1" applyFill="1" applyBorder="1" applyAlignment="1" applyProtection="1">
      <alignment horizontal="center" vertical="center"/>
      <protection/>
    </xf>
    <xf numFmtId="49" fontId="5" fillId="37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0" fontId="18" fillId="0" borderId="11" xfId="53" applyNumberFormat="1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49" fontId="5" fillId="37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5" fillId="40" borderId="11" xfId="0" applyFont="1" applyFill="1" applyBorder="1" applyAlignment="1" applyProtection="1">
      <alignment horizontal="center" vertical="top" wrapText="1"/>
      <protection/>
    </xf>
    <xf numFmtId="0" fontId="5" fillId="43" borderId="12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wrapText="1"/>
    </xf>
    <xf numFmtId="0" fontId="5" fillId="41" borderId="11" xfId="0" applyFont="1" applyFill="1" applyBorder="1" applyAlignment="1">
      <alignment horizontal="center" wrapText="1"/>
    </xf>
    <xf numFmtId="0" fontId="5" fillId="7" borderId="13" xfId="0" applyFont="1" applyFill="1" applyBorder="1" applyAlignment="1" applyProtection="1">
      <alignment horizontal="center" vertical="center" wrapText="1"/>
      <protection/>
    </xf>
    <xf numFmtId="0" fontId="5" fillId="44" borderId="11" xfId="0" applyFont="1" applyFill="1" applyBorder="1" applyAlignment="1">
      <alignment wrapText="1"/>
    </xf>
    <xf numFmtId="0" fontId="17" fillId="44" borderId="11" xfId="53" applyNumberFormat="1" applyFont="1" applyFill="1" applyBorder="1" applyAlignment="1">
      <alignment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37" borderId="17" xfId="0" applyNumberFormat="1" applyFont="1" applyFill="1" applyBorder="1" applyAlignment="1" applyProtection="1">
      <alignment horizontal="center" vertical="center" wrapText="1"/>
      <protection/>
    </xf>
    <xf numFmtId="49" fontId="5" fillId="37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5" fillId="33" borderId="14" xfId="0" applyNumberFormat="1" applyFont="1" applyFill="1" applyBorder="1" applyAlignment="1" applyProtection="1">
      <alignment horizontal="center" vertical="center"/>
      <protection/>
    </xf>
    <xf numFmtId="49" fontId="5" fillId="34" borderId="14" xfId="0" applyNumberFormat="1" applyFont="1" applyFill="1" applyBorder="1" applyAlignment="1" applyProtection="1">
      <alignment horizontal="center" vertical="center"/>
      <protection/>
    </xf>
    <xf numFmtId="49" fontId="5" fillId="35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>
      <alignment horizontal="center" vertical="center"/>
    </xf>
    <xf numFmtId="49" fontId="5" fillId="43" borderId="14" xfId="0" applyNumberFormat="1" applyFont="1" applyFill="1" applyBorder="1" applyAlignment="1" applyProtection="1">
      <alignment horizontal="center" vertical="center"/>
      <protection/>
    </xf>
    <xf numFmtId="49" fontId="5" fillId="7" borderId="14" xfId="0" applyNumberFormat="1" applyFont="1" applyFill="1" applyBorder="1" applyAlignment="1" applyProtection="1">
      <alignment horizontal="center" vertical="center"/>
      <protection/>
    </xf>
    <xf numFmtId="49" fontId="5" fillId="37" borderId="14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49" fontId="5" fillId="40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34" borderId="14" xfId="0" applyNumberFormat="1" applyFont="1" applyFill="1" applyBorder="1" applyAlignment="1" applyProtection="1">
      <alignment horizontal="center" vertical="center"/>
      <protection locked="0"/>
    </xf>
    <xf numFmtId="49" fontId="5" fillId="36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35" borderId="14" xfId="0" applyNumberFormat="1" applyFont="1" applyFill="1" applyBorder="1" applyAlignment="1" applyProtection="1">
      <alignment horizontal="center" vertical="center"/>
      <protection locked="0"/>
    </xf>
    <xf numFmtId="49" fontId="5" fillId="36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 applyProtection="1">
      <alignment horizontal="center" vertical="center"/>
      <protection locked="0"/>
    </xf>
    <xf numFmtId="49" fontId="5" fillId="41" borderId="14" xfId="0" applyNumberFormat="1" applyFont="1" applyFill="1" applyBorder="1" applyAlignment="1">
      <alignment horizontal="center" vertical="center"/>
    </xf>
    <xf numFmtId="49" fontId="5" fillId="37" borderId="22" xfId="0" applyNumberFormat="1" applyFont="1" applyFill="1" applyBorder="1" applyAlignment="1" applyProtection="1">
      <alignment horizontal="center" vertical="center"/>
      <protection/>
    </xf>
    <xf numFmtId="49" fontId="5" fillId="37" borderId="15" xfId="0" applyNumberFormat="1" applyFont="1" applyFill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right"/>
    </xf>
    <xf numFmtId="173" fontId="7" fillId="0" borderId="0" xfId="0" applyNumberFormat="1" applyFont="1" applyBorder="1" applyAlignment="1">
      <alignment horizontal="left" wrapText="1"/>
    </xf>
    <xf numFmtId="17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73" fontId="7" fillId="0" borderId="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wrapText="1"/>
    </xf>
    <xf numFmtId="173" fontId="7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49" fontId="2" fillId="37" borderId="0" xfId="0" applyNumberFormat="1" applyFont="1" applyFill="1" applyBorder="1" applyAlignment="1">
      <alignment vertical="top"/>
    </xf>
    <xf numFmtId="0" fontId="61" fillId="0" borderId="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vertical="center" wrapText="1"/>
    </xf>
    <xf numFmtId="175" fontId="19" fillId="0" borderId="0" xfId="0" applyNumberFormat="1" applyFont="1" applyAlignment="1">
      <alignment vertical="center" wrapText="1"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175" fontId="5" fillId="0" borderId="11" xfId="0" applyNumberFormat="1" applyFont="1" applyBorder="1" applyAlignment="1">
      <alignment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left" vertical="top" wrapText="1"/>
      <protection/>
    </xf>
    <xf numFmtId="49" fontId="5" fillId="34" borderId="12" xfId="0" applyNumberFormat="1" applyFont="1" applyFill="1" applyBorder="1" applyAlignment="1" applyProtection="1">
      <alignment horizontal="center" vertical="center"/>
      <protection/>
    </xf>
    <xf numFmtId="0" fontId="61" fillId="0" borderId="11" xfId="0" applyFont="1" applyBorder="1" applyAlignment="1">
      <alignment vertical="center" wrapText="1"/>
    </xf>
    <xf numFmtId="49" fontId="61" fillId="0" borderId="11" xfId="0" applyNumberFormat="1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49" fontId="5" fillId="0" borderId="23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5" fillId="0" borderId="11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49" fontId="5" fillId="47" borderId="10" xfId="0" applyNumberFormat="1" applyFont="1" applyFill="1" applyBorder="1" applyAlignment="1">
      <alignment horizontal="left" vertical="center" wrapText="1"/>
    </xf>
    <xf numFmtId="49" fontId="5" fillId="47" borderId="10" xfId="0" applyNumberFormat="1" applyFont="1" applyFill="1" applyBorder="1" applyAlignment="1" applyProtection="1">
      <alignment horizontal="center" vertical="center"/>
      <protection/>
    </xf>
    <xf numFmtId="49" fontId="5" fillId="44" borderId="10" xfId="0" applyNumberFormat="1" applyFont="1" applyFill="1" applyBorder="1" applyAlignment="1" applyProtection="1">
      <alignment horizontal="center" vertical="center"/>
      <protection/>
    </xf>
    <xf numFmtId="49" fontId="5" fillId="43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62" fillId="44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75" fontId="5" fillId="0" borderId="11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/>
    </xf>
    <xf numFmtId="0" fontId="5" fillId="4" borderId="11" xfId="0" applyFont="1" applyFill="1" applyBorder="1" applyAlignment="1">
      <alignment vertical="center" wrapText="1"/>
    </xf>
    <xf numFmtId="4" fontId="5" fillId="4" borderId="11" xfId="0" applyNumberFormat="1" applyFont="1" applyFill="1" applyBorder="1" applyAlignment="1">
      <alignment vertical="center" wrapText="1"/>
    </xf>
    <xf numFmtId="175" fontId="5" fillId="4" borderId="11" xfId="0" applyNumberFormat="1" applyFont="1" applyFill="1" applyBorder="1" applyAlignment="1">
      <alignment vertical="center" wrapText="1"/>
    </xf>
    <xf numFmtId="0" fontId="62" fillId="0" borderId="11" xfId="0" applyFont="1" applyBorder="1" applyAlignment="1">
      <alignment horizontal="left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175" fontId="61" fillId="0" borderId="11" xfId="0" applyNumberFormat="1" applyFont="1" applyFill="1" applyBorder="1" applyAlignment="1">
      <alignment/>
    </xf>
    <xf numFmtId="49" fontId="61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0" fontId="4" fillId="38" borderId="0" xfId="0" applyFont="1" applyFill="1" applyAlignment="1">
      <alignment vertical="center" wrapText="1"/>
    </xf>
    <xf numFmtId="173" fontId="6" fillId="33" borderId="16" xfId="0" applyNumberFormat="1" applyFont="1" applyFill="1" applyBorder="1" applyAlignment="1" applyProtection="1">
      <alignment/>
      <protection/>
    </xf>
    <xf numFmtId="173" fontId="5" fillId="34" borderId="14" xfId="0" applyNumberFormat="1" applyFont="1" applyFill="1" applyBorder="1" applyAlignment="1" applyProtection="1">
      <alignment/>
      <protection/>
    </xf>
    <xf numFmtId="173" fontId="5" fillId="35" borderId="14" xfId="0" applyNumberFormat="1" applyFont="1" applyFill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15" xfId="0" applyNumberFormat="1" applyFont="1" applyFill="1" applyBorder="1" applyAlignment="1" applyProtection="1">
      <alignment/>
      <protection/>
    </xf>
    <xf numFmtId="173" fontId="5" fillId="0" borderId="16" xfId="0" applyNumberFormat="1" applyFont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 locked="0"/>
    </xf>
    <xf numFmtId="173" fontId="5" fillId="0" borderId="22" xfId="0" applyNumberFormat="1" applyFont="1" applyFill="1" applyBorder="1" applyAlignment="1" applyProtection="1">
      <alignment/>
      <protection locked="0"/>
    </xf>
    <xf numFmtId="173" fontId="5" fillId="0" borderId="15" xfId="0" applyNumberFormat="1" applyFont="1" applyFill="1" applyBorder="1" applyAlignment="1">
      <alignment/>
    </xf>
    <xf numFmtId="173" fontId="5" fillId="0" borderId="16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43" borderId="14" xfId="0" applyNumberFormat="1" applyFont="1" applyFill="1" applyBorder="1" applyAlignment="1" applyProtection="1">
      <alignment/>
      <protection locked="0"/>
    </xf>
    <xf numFmtId="173" fontId="5" fillId="35" borderId="14" xfId="0" applyNumberFormat="1" applyFont="1" applyFill="1" applyBorder="1" applyAlignment="1" applyProtection="1">
      <alignment/>
      <protection locked="0"/>
    </xf>
    <xf numFmtId="173" fontId="5" fillId="0" borderId="14" xfId="0" applyNumberFormat="1" applyFont="1" applyBorder="1" applyAlignment="1" applyProtection="1">
      <alignment/>
      <protection locked="0"/>
    </xf>
    <xf numFmtId="173" fontId="5" fillId="35" borderId="15" xfId="0" applyNumberFormat="1" applyFont="1" applyFill="1" applyBorder="1" applyAlignment="1" applyProtection="1">
      <alignment/>
      <protection locked="0"/>
    </xf>
    <xf numFmtId="173" fontId="5" fillId="0" borderId="16" xfId="0" applyNumberFormat="1" applyFont="1" applyBorder="1" applyAlignment="1" applyProtection="1">
      <alignment/>
      <protection locked="0"/>
    </xf>
    <xf numFmtId="173" fontId="5" fillId="34" borderId="14" xfId="0" applyNumberFormat="1" applyFont="1" applyFill="1" applyBorder="1" applyAlignment="1" applyProtection="1">
      <alignment/>
      <protection locked="0"/>
    </xf>
    <xf numFmtId="173" fontId="5" fillId="0" borderId="15" xfId="0" applyNumberFormat="1" applyFont="1" applyFill="1" applyBorder="1" applyAlignment="1" applyProtection="1">
      <alignment/>
      <protection locked="0"/>
    </xf>
    <xf numFmtId="173" fontId="5" fillId="34" borderId="16" xfId="0" applyNumberFormat="1" applyFont="1" applyFill="1" applyBorder="1" applyAlignment="1" applyProtection="1">
      <alignment/>
      <protection locked="0"/>
    </xf>
    <xf numFmtId="173" fontId="5" fillId="37" borderId="14" xfId="0" applyNumberFormat="1" applyFont="1" applyFill="1" applyBorder="1" applyAlignment="1" applyProtection="1">
      <alignment/>
      <protection locked="0"/>
    </xf>
    <xf numFmtId="175" fontId="61" fillId="0" borderId="15" xfId="0" applyNumberFormat="1" applyFont="1" applyBorder="1" applyAlignment="1">
      <alignment horizontal="right"/>
    </xf>
    <xf numFmtId="175" fontId="61" fillId="0" borderId="15" xfId="0" applyNumberFormat="1" applyFont="1" applyFill="1" applyBorder="1" applyAlignment="1">
      <alignment horizontal="right"/>
    </xf>
    <xf numFmtId="173" fontId="5" fillId="7" borderId="14" xfId="0" applyNumberFormat="1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 applyProtection="1">
      <alignment/>
      <protection/>
    </xf>
    <xf numFmtId="173" fontId="5" fillId="37" borderId="16" xfId="0" applyNumberFormat="1" applyFont="1" applyFill="1" applyBorder="1" applyAlignment="1" applyProtection="1">
      <alignment/>
      <protection/>
    </xf>
    <xf numFmtId="173" fontId="5" fillId="37" borderId="14" xfId="0" applyNumberFormat="1" applyFont="1" applyFill="1" applyBorder="1" applyAlignment="1" applyProtection="1">
      <alignment/>
      <protection/>
    </xf>
    <xf numFmtId="175" fontId="61" fillId="0" borderId="15" xfId="0" applyNumberFormat="1" applyFont="1" applyBorder="1" applyAlignment="1">
      <alignment/>
    </xf>
    <xf numFmtId="175" fontId="61" fillId="0" borderId="15" xfId="0" applyNumberFormat="1" applyFont="1" applyFill="1" applyBorder="1" applyAlignment="1">
      <alignment/>
    </xf>
    <xf numFmtId="173" fontId="5" fillId="34" borderId="16" xfId="0" applyNumberFormat="1" applyFont="1" applyFill="1" applyBorder="1" applyAlignment="1" applyProtection="1">
      <alignment/>
      <protection/>
    </xf>
    <xf numFmtId="173" fontId="5" fillId="44" borderId="14" xfId="0" applyNumberFormat="1" applyFont="1" applyFill="1" applyBorder="1" applyAlignment="1" applyProtection="1">
      <alignment/>
      <protection/>
    </xf>
    <xf numFmtId="173" fontId="5" fillId="47" borderId="16" xfId="0" applyNumberFormat="1" applyFont="1" applyFill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 locked="0"/>
    </xf>
    <xf numFmtId="173" fontId="5" fillId="0" borderId="25" xfId="0" applyNumberFormat="1" applyFont="1" applyFill="1" applyBorder="1" applyAlignment="1" applyProtection="1">
      <alignment/>
      <protection locked="0"/>
    </xf>
    <xf numFmtId="175" fontId="5" fillId="0" borderId="15" xfId="0" applyNumberFormat="1" applyFont="1" applyBorder="1" applyAlignment="1">
      <alignment/>
    </xf>
    <xf numFmtId="175" fontId="5" fillId="0" borderId="15" xfId="0" applyNumberFormat="1" applyFont="1" applyFill="1" applyBorder="1" applyAlignment="1">
      <alignment/>
    </xf>
    <xf numFmtId="173" fontId="5" fillId="40" borderId="16" xfId="0" applyNumberFormat="1" applyFont="1" applyFill="1" applyBorder="1" applyAlignment="1" applyProtection="1">
      <alignment/>
      <protection locked="0"/>
    </xf>
    <xf numFmtId="173" fontId="5" fillId="37" borderId="22" xfId="0" applyNumberFormat="1" applyFont="1" applyFill="1" applyBorder="1" applyAlignment="1" applyProtection="1">
      <alignment/>
      <protection locked="0"/>
    </xf>
    <xf numFmtId="173" fontId="5" fillId="0" borderId="16" xfId="0" applyNumberFormat="1" applyFont="1" applyFill="1" applyBorder="1" applyAlignment="1" applyProtection="1">
      <alignment/>
      <protection locked="0"/>
    </xf>
    <xf numFmtId="173" fontId="5" fillId="36" borderId="14" xfId="0" applyNumberFormat="1" applyFont="1" applyFill="1" applyBorder="1" applyAlignment="1" applyProtection="1">
      <alignment/>
      <protection locked="0"/>
    </xf>
    <xf numFmtId="173" fontId="5" fillId="36" borderId="14" xfId="0" applyNumberFormat="1" applyFont="1" applyFill="1" applyBorder="1" applyAlignment="1">
      <alignment/>
    </xf>
    <xf numFmtId="173" fontId="5" fillId="41" borderId="14" xfId="0" applyNumberFormat="1" applyFont="1" applyFill="1" applyBorder="1" applyAlignment="1">
      <alignment/>
    </xf>
    <xf numFmtId="173" fontId="5" fillId="37" borderId="14" xfId="0" applyNumberFormat="1" applyFont="1" applyFill="1" applyBorder="1" applyAlignment="1">
      <alignment/>
    </xf>
    <xf numFmtId="173" fontId="5" fillId="37" borderId="22" xfId="0" applyNumberFormat="1" applyFont="1" applyFill="1" applyBorder="1" applyAlignment="1">
      <alignment/>
    </xf>
    <xf numFmtId="173" fontId="5" fillId="0" borderId="11" xfId="0" applyNumberFormat="1" applyFont="1" applyBorder="1" applyAlignment="1">
      <alignment vertical="center" wrapText="1"/>
    </xf>
    <xf numFmtId="173" fontId="5" fillId="34" borderId="15" xfId="0" applyNumberFormat="1" applyFont="1" applyFill="1" applyBorder="1" applyAlignment="1" applyProtection="1">
      <alignment/>
      <protection locked="0"/>
    </xf>
    <xf numFmtId="173" fontId="5" fillId="34" borderId="15" xfId="0" applyNumberFormat="1" applyFont="1" applyFill="1" applyBorder="1" applyAlignment="1" applyProtection="1">
      <alignment/>
      <protection/>
    </xf>
    <xf numFmtId="173" fontId="5" fillId="35" borderId="15" xfId="0" applyNumberFormat="1" applyFont="1" applyFill="1" applyBorder="1" applyAlignment="1" applyProtection="1">
      <alignment/>
      <protection/>
    </xf>
    <xf numFmtId="173" fontId="5" fillId="7" borderId="15" xfId="0" applyNumberFormat="1" applyFont="1" applyFill="1" applyBorder="1" applyAlignment="1" applyProtection="1">
      <alignment/>
      <protection/>
    </xf>
    <xf numFmtId="173" fontId="5" fillId="37" borderId="15" xfId="0" applyNumberFormat="1" applyFont="1" applyFill="1" applyBorder="1" applyAlignment="1" applyProtection="1">
      <alignment/>
      <protection/>
    </xf>
    <xf numFmtId="173" fontId="5" fillId="0" borderId="26" xfId="0" applyNumberFormat="1" applyFont="1" applyFill="1" applyBorder="1" applyAlignment="1" applyProtection="1">
      <alignment/>
      <protection/>
    </xf>
    <xf numFmtId="173" fontId="5" fillId="0" borderId="15" xfId="0" applyNumberFormat="1" applyFont="1" applyBorder="1" applyAlignment="1" applyProtection="1">
      <alignment/>
      <protection locked="0"/>
    </xf>
    <xf numFmtId="173" fontId="5" fillId="40" borderId="15" xfId="0" applyNumberFormat="1" applyFont="1" applyFill="1" applyBorder="1" applyAlignment="1" applyProtection="1">
      <alignment/>
      <protection locked="0"/>
    </xf>
    <xf numFmtId="173" fontId="5" fillId="37" borderId="15" xfId="0" applyNumberFormat="1" applyFont="1" applyFill="1" applyBorder="1" applyAlignment="1" applyProtection="1">
      <alignment/>
      <protection locked="0"/>
    </xf>
    <xf numFmtId="173" fontId="5" fillId="36" borderId="15" xfId="0" applyNumberFormat="1" applyFont="1" applyFill="1" applyBorder="1" applyAlignment="1" applyProtection="1">
      <alignment/>
      <protection locked="0"/>
    </xf>
    <xf numFmtId="173" fontId="5" fillId="36" borderId="15" xfId="0" applyNumberFormat="1" applyFont="1" applyFill="1" applyBorder="1" applyAlignment="1">
      <alignment/>
    </xf>
    <xf numFmtId="173" fontId="5" fillId="41" borderId="15" xfId="0" applyNumberFormat="1" applyFont="1" applyFill="1" applyBorder="1" applyAlignment="1">
      <alignment/>
    </xf>
    <xf numFmtId="173" fontId="5" fillId="37" borderId="15" xfId="0" applyNumberFormat="1" applyFont="1" applyFill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top" wrapText="1"/>
    </xf>
    <xf numFmtId="180" fontId="3" fillId="0" borderId="14" xfId="0" applyNumberFormat="1" applyFont="1" applyFill="1" applyBorder="1" applyAlignment="1">
      <alignment horizontal="center" vertical="top" wrapText="1"/>
    </xf>
    <xf numFmtId="173" fontId="3" fillId="0" borderId="14" xfId="0" applyNumberFormat="1" applyFont="1" applyBorder="1" applyAlignment="1">
      <alignment horizontal="center" vertical="top" wrapText="1"/>
    </xf>
    <xf numFmtId="173" fontId="7" fillId="0" borderId="14" xfId="0" applyNumberFormat="1" applyFont="1" applyBorder="1" applyAlignment="1">
      <alignment horizontal="center" vertical="top" wrapText="1"/>
    </xf>
    <xf numFmtId="173" fontId="7" fillId="37" borderId="14" xfId="0" applyNumberFormat="1" applyFont="1" applyFill="1" applyBorder="1" applyAlignment="1">
      <alignment horizontal="center" vertical="top" wrapText="1"/>
    </xf>
    <xf numFmtId="173" fontId="3" fillId="37" borderId="14" xfId="0" applyNumberFormat="1" applyFont="1" applyFill="1" applyBorder="1" applyAlignment="1">
      <alignment horizontal="center" vertical="top" wrapText="1"/>
    </xf>
    <xf numFmtId="173" fontId="7" fillId="0" borderId="14" xfId="0" applyNumberFormat="1" applyFont="1" applyFill="1" applyBorder="1" applyAlignment="1">
      <alignment horizontal="center" vertical="top" wrapText="1"/>
    </xf>
    <xf numFmtId="173" fontId="12" fillId="0" borderId="11" xfId="0" applyNumberFormat="1" applyFont="1" applyBorder="1" applyAlignment="1">
      <alignment wrapText="1"/>
    </xf>
    <xf numFmtId="173" fontId="11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173" fontId="3" fillId="0" borderId="28" xfId="0" applyNumberFormat="1" applyFont="1" applyBorder="1" applyAlignment="1">
      <alignment horizontal="center" vertical="center" wrapText="1"/>
    </xf>
    <xf numFmtId="173" fontId="3" fillId="44" borderId="11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175" fontId="5" fillId="4" borderId="11" xfId="0" applyNumberFormat="1" applyFont="1" applyFill="1" applyBorder="1" applyAlignment="1">
      <alignment/>
    </xf>
    <xf numFmtId="4" fontId="5" fillId="4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175" fontId="5" fillId="0" borderId="11" xfId="0" applyNumberFormat="1" applyFont="1" applyFill="1" applyBorder="1" applyAlignment="1">
      <alignment vertical="center" wrapText="1"/>
    </xf>
    <xf numFmtId="0" fontId="63" fillId="0" borderId="11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0" fontId="61" fillId="0" borderId="11" xfId="0" applyFont="1" applyFill="1" applyBorder="1" applyAlignment="1">
      <alignment wrapText="1"/>
    </xf>
    <xf numFmtId="175" fontId="5" fillId="0" borderId="11" xfId="0" applyNumberFormat="1" applyFont="1" applyBorder="1" applyAlignment="1">
      <alignment wrapText="1"/>
    </xf>
    <xf numFmtId="175" fontId="61" fillId="0" borderId="11" xfId="0" applyNumberFormat="1" applyFont="1" applyBorder="1" applyAlignment="1">
      <alignment wrapText="1"/>
    </xf>
    <xf numFmtId="175" fontId="5" fillId="38" borderId="11" xfId="0" applyNumberFormat="1" applyFont="1" applyFill="1" applyBorder="1" applyAlignment="1">
      <alignment wrapText="1"/>
    </xf>
    <xf numFmtId="175" fontId="5" fillId="0" borderId="11" xfId="0" applyNumberFormat="1" applyFont="1" applyFill="1" applyBorder="1" applyAlignment="1">
      <alignment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48" borderId="11" xfId="0" applyNumberFormat="1" applyFont="1" applyFill="1" applyBorder="1" applyAlignment="1">
      <alignment/>
    </xf>
    <xf numFmtId="175" fontId="5" fillId="49" borderId="11" xfId="0" applyNumberFormat="1" applyFont="1" applyFill="1" applyBorder="1" applyAlignment="1">
      <alignment/>
    </xf>
    <xf numFmtId="175" fontId="5" fillId="44" borderId="11" xfId="0" applyNumberFormat="1" applyFont="1" applyFill="1" applyBorder="1" applyAlignment="1">
      <alignment/>
    </xf>
    <xf numFmtId="175" fontId="5" fillId="50" borderId="11" xfId="0" applyNumberFormat="1" applyFont="1" applyFill="1" applyBorder="1" applyAlignment="1">
      <alignment/>
    </xf>
    <xf numFmtId="175" fontId="5" fillId="7" borderId="11" xfId="0" applyNumberFormat="1" applyFont="1" applyFill="1" applyBorder="1" applyAlignment="1">
      <alignment/>
    </xf>
    <xf numFmtId="175" fontId="5" fillId="45" borderId="11" xfId="0" applyNumberFormat="1" applyFont="1" applyFill="1" applyBorder="1" applyAlignment="1">
      <alignment/>
    </xf>
    <xf numFmtId="175" fontId="5" fillId="51" borderId="11" xfId="0" applyNumberFormat="1" applyFont="1" applyFill="1" applyBorder="1" applyAlignment="1">
      <alignment/>
    </xf>
    <xf numFmtId="180" fontId="12" fillId="0" borderId="11" xfId="0" applyNumberFormat="1" applyFont="1" applyBorder="1" applyAlignment="1">
      <alignment horizontal="center" vertical="top" wrapText="1"/>
    </xf>
    <xf numFmtId="173" fontId="11" fillId="0" borderId="11" xfId="0" applyNumberFormat="1" applyFont="1" applyBorder="1" applyAlignment="1">
      <alignment horizontal="center" vertical="top" wrapText="1"/>
    </xf>
    <xf numFmtId="175" fontId="0" fillId="0" borderId="11" xfId="0" applyNumberFormat="1" applyBorder="1" applyAlignment="1">
      <alignment/>
    </xf>
    <xf numFmtId="175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5" fontId="6" fillId="44" borderId="11" xfId="0" applyNumberFormat="1" applyFont="1" applyFill="1" applyBorder="1" applyAlignment="1">
      <alignment vertical="center" wrapText="1"/>
    </xf>
    <xf numFmtId="175" fontId="6" fillId="0" borderId="11" xfId="0" applyNumberFormat="1" applyFont="1" applyFill="1" applyBorder="1" applyAlignment="1">
      <alignment vertical="center" wrapText="1"/>
    </xf>
    <xf numFmtId="175" fontId="6" fillId="45" borderId="1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2" fillId="37" borderId="0" xfId="0" applyNumberFormat="1" applyFont="1" applyFill="1" applyBorder="1" applyAlignment="1">
      <alignment horizontal="right" vertical="top"/>
    </xf>
    <xf numFmtId="173" fontId="8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173" fontId="11" fillId="0" borderId="0" xfId="0" applyNumberFormat="1" applyFont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&#1041;&#1102;&#1076;&#1078;&#1077;&#1090;\&#1057;&#1074;&#1086;&#1076;%20&#1088;&#1072;&#1089;&#1093;&#1086;&#1076;&#1086;&#1074;\2013%20&#1075;&#1086;&#1076;\&#1087;&#1086;&#1089;&#1077;&#1083;&#1077;&#1085;&#1080;&#1103;\&#1050;&#1086;&#1083;&#1102;&#1073;&#1072;&#1082;&#1080;&#1085;&#1089;&#1082;&#1086;&#1077;\&#1055;&#1088;&#1080;&#1083;&#1086;&#1078;&#1077;&#1085;&#1080;&#1103;%202013%20&#1050;&#1086;&#1083;&#1102;&#1073;&#1072;&#1082;&#1080;&#1085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адм дох"/>
      <sheetName val="адм ист"/>
      <sheetName val="функц"/>
      <sheetName val="вед "/>
      <sheetName val="_ДЦП"/>
      <sheetName val="ИМБТ р-ну"/>
      <sheetName val="источн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="91" zoomScaleSheetLayoutView="91" zoomScalePageLayoutView="0" workbookViewId="0" topLeftCell="A1">
      <selection activeCell="B4" sqref="B4:E4"/>
    </sheetView>
  </sheetViews>
  <sheetFormatPr defaultColWidth="9.00390625" defaultRowHeight="12.75"/>
  <cols>
    <col min="1" max="1" width="36.625" style="0" customWidth="1"/>
    <col min="2" max="2" width="52.875" style="0" customWidth="1"/>
    <col min="3" max="3" width="19.625" style="0" customWidth="1"/>
    <col min="4" max="4" width="14.75390625" style="0" customWidth="1"/>
    <col min="5" max="5" width="12.75390625" style="0" customWidth="1"/>
  </cols>
  <sheetData>
    <row r="1" spans="1:5" ht="12.75">
      <c r="A1" s="1"/>
      <c r="B1" s="449" t="s">
        <v>249</v>
      </c>
      <c r="C1" s="450"/>
      <c r="D1" s="450"/>
      <c r="E1" s="450"/>
    </row>
    <row r="2" spans="1:5" ht="12.75">
      <c r="A2" s="1"/>
      <c r="B2" s="449" t="s">
        <v>332</v>
      </c>
      <c r="C2" s="450"/>
      <c r="D2" s="450"/>
      <c r="E2" s="450"/>
    </row>
    <row r="3" spans="1:5" ht="12.75">
      <c r="A3" s="1"/>
      <c r="B3" s="449" t="s">
        <v>334</v>
      </c>
      <c r="C3" s="450"/>
      <c r="D3" s="450"/>
      <c r="E3" s="450"/>
    </row>
    <row r="4" spans="1:5" ht="15" customHeight="1">
      <c r="A4" s="1"/>
      <c r="B4" s="449" t="s">
        <v>333</v>
      </c>
      <c r="C4" s="450"/>
      <c r="D4" s="450"/>
      <c r="E4" s="450"/>
    </row>
    <row r="5" spans="1:5" ht="12.75">
      <c r="A5" s="1"/>
      <c r="B5" s="279"/>
      <c r="C5" s="279"/>
      <c r="D5" s="1"/>
      <c r="E5" s="1"/>
    </row>
    <row r="6" spans="1:5" ht="12.75">
      <c r="A6" s="434" t="s">
        <v>250</v>
      </c>
      <c r="B6" s="434"/>
      <c r="C6" s="279"/>
      <c r="D6" s="1"/>
      <c r="E6" s="1"/>
    </row>
    <row r="7" spans="1:5" ht="12.75">
      <c r="A7" s="1"/>
      <c r="B7" s="279"/>
      <c r="C7" s="279" t="s">
        <v>251</v>
      </c>
      <c r="D7" s="1"/>
      <c r="E7" s="1"/>
    </row>
    <row r="8" spans="1:5" ht="25.5">
      <c r="A8" s="309" t="s">
        <v>252</v>
      </c>
      <c r="B8" s="310" t="s">
        <v>253</v>
      </c>
      <c r="C8" s="310" t="s">
        <v>308</v>
      </c>
      <c r="D8" s="307" t="s">
        <v>309</v>
      </c>
      <c r="E8" s="307" t="s">
        <v>310</v>
      </c>
    </row>
    <row r="9" spans="1:5" ht="12.75">
      <c r="A9" s="309">
        <v>1</v>
      </c>
      <c r="B9" s="310">
        <v>2</v>
      </c>
      <c r="C9" s="310">
        <v>3</v>
      </c>
      <c r="D9" s="78"/>
      <c r="E9" s="78"/>
    </row>
    <row r="10" spans="1:5" ht="12.75">
      <c r="A10" s="78" t="s">
        <v>254</v>
      </c>
      <c r="B10" s="307" t="s">
        <v>255</v>
      </c>
      <c r="C10" s="308">
        <f>C11+C15+C20+C26</f>
        <v>33699.299999999996</v>
      </c>
      <c r="D10" s="370">
        <f>D11+D13+D15+D20+D18+D24+D26</f>
        <v>33510.26</v>
      </c>
      <c r="E10" s="280">
        <f>D10*100/C10</f>
        <v>99.43903879309067</v>
      </c>
    </row>
    <row r="11" spans="1:5" ht="12.75">
      <c r="A11" s="312" t="s">
        <v>256</v>
      </c>
      <c r="B11" s="313" t="s">
        <v>257</v>
      </c>
      <c r="C11" s="314">
        <f>C12</f>
        <v>7501.6</v>
      </c>
      <c r="D11" s="314">
        <f>D12</f>
        <v>6585.8</v>
      </c>
      <c r="E11" s="399">
        <f aca="true" t="shared" si="0" ref="E11:E37">D11*100/C11</f>
        <v>87.79193771995307</v>
      </c>
    </row>
    <row r="12" spans="1:5" ht="12.75">
      <c r="A12" s="78" t="s">
        <v>258</v>
      </c>
      <c r="B12" s="307" t="s">
        <v>259</v>
      </c>
      <c r="C12" s="308">
        <v>7501.6</v>
      </c>
      <c r="D12" s="78">
        <v>6585.8</v>
      </c>
      <c r="E12" s="280">
        <f t="shared" si="0"/>
        <v>87.79193771995307</v>
      </c>
    </row>
    <row r="13" spans="1:5" ht="12.75">
      <c r="A13" s="312" t="s">
        <v>322</v>
      </c>
      <c r="B13" s="313" t="s">
        <v>321</v>
      </c>
      <c r="C13" s="314">
        <f>C14</f>
        <v>0</v>
      </c>
      <c r="D13" s="314">
        <f>D14</f>
        <v>-6.6</v>
      </c>
      <c r="E13" s="399"/>
    </row>
    <row r="14" spans="1:5" ht="12.75">
      <c r="A14" s="78" t="s">
        <v>323</v>
      </c>
      <c r="B14" s="307" t="s">
        <v>324</v>
      </c>
      <c r="C14" s="308">
        <v>0</v>
      </c>
      <c r="D14" s="322">
        <v>-6.6</v>
      </c>
      <c r="E14" s="280"/>
    </row>
    <row r="15" spans="1:5" ht="12.75">
      <c r="A15" s="312" t="s">
        <v>260</v>
      </c>
      <c r="B15" s="313" t="s">
        <v>261</v>
      </c>
      <c r="C15" s="314">
        <f>C16+C17</f>
        <v>25750</v>
      </c>
      <c r="D15" s="314">
        <f>D16+D17</f>
        <v>26060.800000000003</v>
      </c>
      <c r="E15" s="280">
        <f t="shared" si="0"/>
        <v>101.20699029126216</v>
      </c>
    </row>
    <row r="16" spans="1:5" ht="12.75">
      <c r="A16" s="78" t="s">
        <v>262</v>
      </c>
      <c r="B16" s="307" t="s">
        <v>263</v>
      </c>
      <c r="C16" s="308">
        <f>2272.8-1425.8+303</f>
        <v>1150.0000000000002</v>
      </c>
      <c r="D16" s="78">
        <v>1095.4</v>
      </c>
      <c r="E16" s="280">
        <f t="shared" si="0"/>
        <v>95.25217391304348</v>
      </c>
    </row>
    <row r="17" spans="1:5" ht="12.75">
      <c r="A17" s="78" t="s">
        <v>264</v>
      </c>
      <c r="B17" s="307" t="s">
        <v>265</v>
      </c>
      <c r="C17" s="308">
        <f>22663.4+1936.6</f>
        <v>24600</v>
      </c>
      <c r="D17" s="78">
        <v>24965.4</v>
      </c>
      <c r="E17" s="280">
        <f t="shared" si="0"/>
        <v>101.48536585365854</v>
      </c>
    </row>
    <row r="18" spans="1:5" ht="38.25">
      <c r="A18" s="312" t="s">
        <v>316</v>
      </c>
      <c r="B18" s="313" t="s">
        <v>317</v>
      </c>
      <c r="C18" s="400">
        <f>C19</f>
        <v>0</v>
      </c>
      <c r="D18" s="400">
        <f>D19</f>
        <v>0.06</v>
      </c>
      <c r="E18" s="399"/>
    </row>
    <row r="19" spans="1:5" ht="27.75" customHeight="1">
      <c r="A19" s="94" t="s">
        <v>325</v>
      </c>
      <c r="B19" s="307" t="s">
        <v>326</v>
      </c>
      <c r="C19" s="308">
        <v>0</v>
      </c>
      <c r="D19" s="322">
        <v>0.06</v>
      </c>
      <c r="E19" s="280"/>
    </row>
    <row r="20" spans="1:5" ht="42.75" customHeight="1">
      <c r="A20" s="312" t="s">
        <v>266</v>
      </c>
      <c r="B20" s="313" t="s">
        <v>267</v>
      </c>
      <c r="C20" s="313">
        <f>C21</f>
        <v>247.7</v>
      </c>
      <c r="D20" s="313">
        <f>D21+D23</f>
        <v>206.7</v>
      </c>
      <c r="E20" s="315">
        <f t="shared" si="0"/>
        <v>83.44771901493743</v>
      </c>
    </row>
    <row r="21" spans="1:5" ht="36" customHeight="1">
      <c r="A21" s="78" t="s">
        <v>268</v>
      </c>
      <c r="B21" s="307" t="s">
        <v>269</v>
      </c>
      <c r="C21" s="307">
        <f>C22</f>
        <v>247.7</v>
      </c>
      <c r="D21" s="307">
        <f>D22</f>
        <v>176.5</v>
      </c>
      <c r="E21" s="280">
        <f t="shared" si="0"/>
        <v>71.25555106984255</v>
      </c>
    </row>
    <row r="22" spans="1:5" ht="56.25" customHeight="1">
      <c r="A22" s="78" t="s">
        <v>270</v>
      </c>
      <c r="B22" s="307" t="s">
        <v>271</v>
      </c>
      <c r="C22" s="307">
        <v>247.7</v>
      </c>
      <c r="D22" s="307">
        <v>176.5</v>
      </c>
      <c r="E22" s="280">
        <f t="shared" si="0"/>
        <v>71.25555106984255</v>
      </c>
    </row>
    <row r="23" spans="1:5" ht="59.25" customHeight="1">
      <c r="A23" s="78" t="s">
        <v>311</v>
      </c>
      <c r="B23" s="307" t="s">
        <v>312</v>
      </c>
      <c r="C23" s="280">
        <v>0</v>
      </c>
      <c r="D23" s="78">
        <v>30.2</v>
      </c>
      <c r="E23" s="280"/>
    </row>
    <row r="24" spans="1:5" ht="27" customHeight="1">
      <c r="A24" s="312" t="s">
        <v>313</v>
      </c>
      <c r="B24" s="398" t="s">
        <v>314</v>
      </c>
      <c r="C24" s="312">
        <f>C25</f>
        <v>0</v>
      </c>
      <c r="D24" s="399">
        <f>D25</f>
        <v>15</v>
      </c>
      <c r="E24" s="399"/>
    </row>
    <row r="25" spans="1:5" ht="56.25" customHeight="1">
      <c r="A25" s="78" t="s">
        <v>318</v>
      </c>
      <c r="B25" s="307" t="s">
        <v>315</v>
      </c>
      <c r="C25" s="78">
        <v>0</v>
      </c>
      <c r="D25" s="280">
        <v>15</v>
      </c>
      <c r="E25" s="280"/>
    </row>
    <row r="26" spans="1:5" ht="21.75" customHeight="1">
      <c r="A26" s="312" t="s">
        <v>272</v>
      </c>
      <c r="B26" s="313" t="s">
        <v>273</v>
      </c>
      <c r="C26" s="315">
        <f>C28</f>
        <v>200</v>
      </c>
      <c r="D26" s="315">
        <f>D27+D28</f>
        <v>648.5</v>
      </c>
      <c r="E26" s="399">
        <f t="shared" si="0"/>
        <v>324.25</v>
      </c>
    </row>
    <row r="27" spans="1:5" ht="25.5">
      <c r="A27" s="94" t="s">
        <v>319</v>
      </c>
      <c r="B27" s="401" t="s">
        <v>320</v>
      </c>
      <c r="C27" s="402">
        <v>0</v>
      </c>
      <c r="D27" s="402">
        <v>4.9</v>
      </c>
      <c r="E27" s="280"/>
    </row>
    <row r="28" spans="1:5" ht="12.75">
      <c r="A28" s="78" t="s">
        <v>274</v>
      </c>
      <c r="B28" s="307" t="s">
        <v>275</v>
      </c>
      <c r="C28" s="311">
        <v>200</v>
      </c>
      <c r="D28" s="78">
        <v>643.6</v>
      </c>
      <c r="E28" s="280">
        <f t="shared" si="0"/>
        <v>321.8</v>
      </c>
    </row>
    <row r="29" spans="1:5" ht="12.75">
      <c r="A29" s="312" t="s">
        <v>276</v>
      </c>
      <c r="B29" s="313" t="s">
        <v>277</v>
      </c>
      <c r="C29" s="315">
        <f>C30</f>
        <v>1570</v>
      </c>
      <c r="D29" s="315">
        <f>D30</f>
        <v>1413.4</v>
      </c>
      <c r="E29" s="399">
        <f t="shared" si="0"/>
        <v>90.02547770700637</v>
      </c>
    </row>
    <row r="30" spans="1:5" ht="33" customHeight="1">
      <c r="A30" s="78" t="s">
        <v>278</v>
      </c>
      <c r="B30" s="307" t="s">
        <v>279</v>
      </c>
      <c r="C30" s="311">
        <f>C31+C34+C33+C36</f>
        <v>1570</v>
      </c>
      <c r="D30" s="311">
        <f>D31+D34+D33+D36</f>
        <v>1413.4</v>
      </c>
      <c r="E30" s="280">
        <f t="shared" si="0"/>
        <v>90.02547770700637</v>
      </c>
    </row>
    <row r="31" spans="1:5" ht="21.75" customHeight="1">
      <c r="A31" s="78" t="s">
        <v>280</v>
      </c>
      <c r="B31" s="307" t="s">
        <v>281</v>
      </c>
      <c r="C31" s="311">
        <f>C32</f>
        <v>70</v>
      </c>
      <c r="D31" s="311">
        <f>D32</f>
        <v>70</v>
      </c>
      <c r="E31" s="280">
        <f t="shared" si="0"/>
        <v>100</v>
      </c>
    </row>
    <row r="32" spans="1:5" ht="25.5">
      <c r="A32" s="78" t="s">
        <v>282</v>
      </c>
      <c r="B32" s="307" t="s">
        <v>283</v>
      </c>
      <c r="C32" s="311">
        <v>70</v>
      </c>
      <c r="D32" s="311">
        <v>70</v>
      </c>
      <c r="E32" s="280">
        <f t="shared" si="0"/>
        <v>100</v>
      </c>
    </row>
    <row r="33" spans="1:5" ht="12.75">
      <c r="A33" s="78" t="s">
        <v>291</v>
      </c>
      <c r="B33" s="307" t="s">
        <v>292</v>
      </c>
      <c r="C33" s="311">
        <v>239</v>
      </c>
      <c r="D33" s="280">
        <v>239</v>
      </c>
      <c r="E33" s="280">
        <f t="shared" si="0"/>
        <v>100</v>
      </c>
    </row>
    <row r="34" spans="1:5" ht="25.5">
      <c r="A34" s="78" t="s">
        <v>284</v>
      </c>
      <c r="B34" s="307" t="s">
        <v>285</v>
      </c>
      <c r="C34" s="311">
        <f>C35</f>
        <v>261</v>
      </c>
      <c r="D34" s="311">
        <f>D35</f>
        <v>261</v>
      </c>
      <c r="E34" s="280">
        <f t="shared" si="0"/>
        <v>100</v>
      </c>
    </row>
    <row r="35" spans="1:5" ht="38.25">
      <c r="A35" s="78" t="s">
        <v>286</v>
      </c>
      <c r="B35" s="307" t="s">
        <v>287</v>
      </c>
      <c r="C35" s="311">
        <v>261</v>
      </c>
      <c r="D35" s="311">
        <v>261</v>
      </c>
      <c r="E35" s="280">
        <f t="shared" si="0"/>
        <v>100</v>
      </c>
    </row>
    <row r="36" spans="1:5" ht="25.5">
      <c r="A36" s="78" t="s">
        <v>288</v>
      </c>
      <c r="B36" s="307" t="s">
        <v>289</v>
      </c>
      <c r="C36" s="311">
        <v>1000</v>
      </c>
      <c r="D36" s="311">
        <v>843.4</v>
      </c>
      <c r="E36" s="280">
        <f t="shared" si="0"/>
        <v>84.34</v>
      </c>
    </row>
    <row r="37" spans="1:5" ht="12.75">
      <c r="A37" s="78"/>
      <c r="B37" s="307" t="s">
        <v>290</v>
      </c>
      <c r="C37" s="308">
        <f>C10+C29</f>
        <v>35269.299999999996</v>
      </c>
      <c r="D37" s="370">
        <f>D10+D29</f>
        <v>34923.66</v>
      </c>
      <c r="E37" s="280">
        <f t="shared" si="0"/>
        <v>99.01999756161877</v>
      </c>
    </row>
    <row r="38" spans="1:5" ht="12.75">
      <c r="A38" s="1"/>
      <c r="B38" s="279"/>
      <c r="C38" s="279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</sheetData>
  <sheetProtection/>
  <mergeCells count="5">
    <mergeCell ref="A6:B6"/>
    <mergeCell ref="B1:E1"/>
    <mergeCell ref="B2:E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2"/>
  <sheetViews>
    <sheetView view="pageBreakPreview" zoomScale="112" zoomScaleSheetLayoutView="112" zoomScalePageLayoutView="0" workbookViewId="0" topLeftCell="A155">
      <selection activeCell="G5" sqref="G5"/>
    </sheetView>
  </sheetViews>
  <sheetFormatPr defaultColWidth="9.00390625" defaultRowHeight="12.75"/>
  <cols>
    <col min="1" max="1" width="44.875" style="1" customWidth="1"/>
    <col min="2" max="2" width="7.875" style="1" customWidth="1"/>
    <col min="3" max="3" width="8.25390625" style="1" customWidth="1"/>
    <col min="4" max="4" width="15.25390625" style="1" customWidth="1"/>
    <col min="5" max="5" width="6.625" style="1" customWidth="1"/>
    <col min="6" max="6" width="16.75390625" style="2" customWidth="1"/>
    <col min="7" max="7" width="13.75390625" style="1" customWidth="1"/>
    <col min="8" max="8" width="12.875" style="1" customWidth="1"/>
    <col min="9" max="9" width="9.125" style="1" customWidth="1"/>
    <col min="10" max="10" width="12.625" style="1" customWidth="1"/>
    <col min="11" max="16384" width="9.125" style="1" customWidth="1"/>
  </cols>
  <sheetData>
    <row r="1" spans="1:9" ht="13.5">
      <c r="A1" s="437" t="s">
        <v>293</v>
      </c>
      <c r="B1" s="450"/>
      <c r="C1" s="450"/>
      <c r="D1" s="450"/>
      <c r="E1" s="450"/>
      <c r="F1" s="450"/>
      <c r="G1" s="450"/>
      <c r="H1" s="450"/>
      <c r="I1" s="135"/>
    </row>
    <row r="2" spans="1:8" ht="15">
      <c r="A2" s="436" t="s">
        <v>336</v>
      </c>
      <c r="B2" s="436"/>
      <c r="C2" s="436"/>
      <c r="D2" s="436"/>
      <c r="E2" s="436"/>
      <c r="F2" s="436"/>
      <c r="G2" s="450"/>
      <c r="H2" s="450"/>
    </row>
    <row r="3" spans="1:8" ht="15">
      <c r="A3" s="436" t="s">
        <v>337</v>
      </c>
      <c r="B3" s="450"/>
      <c r="C3" s="450"/>
      <c r="D3" s="450"/>
      <c r="E3" s="450"/>
      <c r="F3" s="450"/>
      <c r="G3" s="450"/>
      <c r="H3" s="450"/>
    </row>
    <row r="4" spans="1:8" s="451" customFormat="1" ht="13.5" customHeight="1">
      <c r="A4" s="449" t="s">
        <v>335</v>
      </c>
      <c r="B4" s="448"/>
      <c r="C4" s="448"/>
      <c r="D4" s="448"/>
      <c r="E4" s="448"/>
      <c r="F4" s="448"/>
      <c r="G4" s="448"/>
      <c r="H4" s="448"/>
    </row>
    <row r="5" spans="1:6" ht="13.5" customHeight="1">
      <c r="A5" s="433"/>
      <c r="B5" s="433"/>
      <c r="C5" s="433"/>
      <c r="D5" s="433"/>
      <c r="E5" s="433"/>
      <c r="F5" s="433"/>
    </row>
    <row r="6" spans="1:6" ht="13.5" customHeight="1">
      <c r="A6" s="433"/>
      <c r="B6" s="433"/>
      <c r="C6" s="433"/>
      <c r="D6" s="433"/>
      <c r="E6" s="433"/>
      <c r="F6" s="433"/>
    </row>
    <row r="7" spans="1:6" ht="13.5" customHeight="1">
      <c r="A7" s="433"/>
      <c r="B7" s="433"/>
      <c r="C7" s="433"/>
      <c r="D7" s="433"/>
      <c r="E7" s="433"/>
      <c r="F7" s="433"/>
    </row>
    <row r="8" spans="1:8" ht="48" customHeight="1">
      <c r="A8" s="435" t="s">
        <v>238</v>
      </c>
      <c r="B8" s="452"/>
      <c r="C8" s="452"/>
      <c r="D8" s="452"/>
      <c r="E8" s="452"/>
      <c r="F8" s="452"/>
      <c r="G8" s="452"/>
      <c r="H8" s="452"/>
    </row>
    <row r="9" spans="1:3" ht="15.75" customHeight="1">
      <c r="A9" s="5"/>
      <c r="B9" s="5"/>
      <c r="C9" s="5"/>
    </row>
    <row r="10" spans="1:8" ht="15.75">
      <c r="A10" s="6"/>
      <c r="F10" s="7" t="s">
        <v>1</v>
      </c>
      <c r="H10" s="289"/>
    </row>
    <row r="11" spans="1:8" ht="36.75" customHeight="1">
      <c r="A11" s="8"/>
      <c r="B11" s="8" t="s">
        <v>3</v>
      </c>
      <c r="C11" s="8" t="s">
        <v>4</v>
      </c>
      <c r="D11" s="8" t="s">
        <v>5</v>
      </c>
      <c r="E11" s="228" t="s">
        <v>6</v>
      </c>
      <c r="F11" s="254" t="s">
        <v>308</v>
      </c>
      <c r="G11" s="309" t="s">
        <v>309</v>
      </c>
      <c r="H11" s="309" t="s">
        <v>310</v>
      </c>
    </row>
    <row r="12" spans="1:9" ht="12.75">
      <c r="A12" s="10" t="s">
        <v>56</v>
      </c>
      <c r="B12" s="11"/>
      <c r="C12" s="11"/>
      <c r="D12" s="11"/>
      <c r="E12" s="11"/>
      <c r="F12" s="324">
        <f>F13+F56+F62+F69+F79+F105+F116+F152+F158+F175</f>
        <v>39785.4</v>
      </c>
      <c r="G12" s="324">
        <f>G13+G56+G62+G69+G79+G105+G116+G152+G158+G175</f>
        <v>37093.5</v>
      </c>
      <c r="H12" s="411">
        <f>G12*100/F12</f>
        <v>93.23395014251459</v>
      </c>
      <c r="I12" s="278"/>
    </row>
    <row r="13" spans="1:8" ht="12.75">
      <c r="A13" s="12" t="s">
        <v>7</v>
      </c>
      <c r="B13" s="13" t="s">
        <v>8</v>
      </c>
      <c r="C13" s="13"/>
      <c r="D13" s="13"/>
      <c r="E13" s="13"/>
      <c r="F13" s="325">
        <f>F14+F19+F38+F44+F49</f>
        <v>10494.7</v>
      </c>
      <c r="G13" s="325">
        <f>G14+G19+G38+G44+G49</f>
        <v>10216.999999999998</v>
      </c>
      <c r="H13" s="412">
        <f aca="true" t="shared" si="0" ref="H13:H76">G13*100/F13</f>
        <v>97.35390244599652</v>
      </c>
    </row>
    <row r="14" spans="1:8" ht="32.25" customHeight="1">
      <c r="A14" s="14" t="s">
        <v>9</v>
      </c>
      <c r="B14" s="15" t="s">
        <v>8</v>
      </c>
      <c r="C14" s="15" t="s">
        <v>10</v>
      </c>
      <c r="D14" s="15"/>
      <c r="E14" s="15"/>
      <c r="F14" s="326">
        <f aca="true" t="shared" si="1" ref="F14:G17">F15</f>
        <v>1279.2</v>
      </c>
      <c r="G14" s="326">
        <f t="shared" si="1"/>
        <v>1278.9</v>
      </c>
      <c r="H14" s="414">
        <f t="shared" si="0"/>
        <v>99.97654784240152</v>
      </c>
    </row>
    <row r="15" spans="1:8" ht="38.25">
      <c r="A15" s="16" t="s">
        <v>11</v>
      </c>
      <c r="B15" s="17" t="s">
        <v>8</v>
      </c>
      <c r="C15" s="17" t="s">
        <v>10</v>
      </c>
      <c r="D15" s="20" t="s">
        <v>223</v>
      </c>
      <c r="E15" s="17"/>
      <c r="F15" s="327">
        <f t="shared" si="1"/>
        <v>1279.2</v>
      </c>
      <c r="G15" s="327">
        <f t="shared" si="1"/>
        <v>1278.9</v>
      </c>
      <c r="H15" s="280">
        <f t="shared" si="0"/>
        <v>99.97654784240152</v>
      </c>
    </row>
    <row r="16" spans="1:8" ht="12.75">
      <c r="A16" s="16" t="s">
        <v>12</v>
      </c>
      <c r="B16" s="17" t="s">
        <v>8</v>
      </c>
      <c r="C16" s="17" t="s">
        <v>10</v>
      </c>
      <c r="D16" s="20" t="s">
        <v>224</v>
      </c>
      <c r="E16" s="17"/>
      <c r="F16" s="327">
        <f t="shared" si="1"/>
        <v>1279.2</v>
      </c>
      <c r="G16" s="327">
        <f t="shared" si="1"/>
        <v>1278.9</v>
      </c>
      <c r="H16" s="280">
        <f t="shared" si="0"/>
        <v>99.97654784240152</v>
      </c>
    </row>
    <row r="17" spans="1:8" ht="63.75">
      <c r="A17" s="75" t="s">
        <v>125</v>
      </c>
      <c r="B17" s="17" t="s">
        <v>8</v>
      </c>
      <c r="C17" s="17" t="s">
        <v>299</v>
      </c>
      <c r="D17" s="20" t="s">
        <v>224</v>
      </c>
      <c r="E17" s="17" t="s">
        <v>124</v>
      </c>
      <c r="F17" s="327">
        <f t="shared" si="1"/>
        <v>1279.2</v>
      </c>
      <c r="G17" s="327">
        <f t="shared" si="1"/>
        <v>1278.9</v>
      </c>
      <c r="H17" s="280">
        <f t="shared" si="0"/>
        <v>99.97654784240152</v>
      </c>
    </row>
    <row r="18" spans="1:8" ht="27.75" customHeight="1">
      <c r="A18" s="75" t="s">
        <v>126</v>
      </c>
      <c r="B18" s="20" t="s">
        <v>8</v>
      </c>
      <c r="C18" s="20" t="s">
        <v>10</v>
      </c>
      <c r="D18" s="20" t="s">
        <v>224</v>
      </c>
      <c r="E18" s="20" t="s">
        <v>118</v>
      </c>
      <c r="F18" s="328">
        <f>1378.2-99</f>
        <v>1279.2</v>
      </c>
      <c r="G18" s="72">
        <v>1278.9</v>
      </c>
      <c r="H18" s="280">
        <f t="shared" si="0"/>
        <v>99.97654784240152</v>
      </c>
    </row>
    <row r="19" spans="1:8" ht="38.25">
      <c r="A19" s="14" t="s">
        <v>14</v>
      </c>
      <c r="B19" s="15" t="s">
        <v>8</v>
      </c>
      <c r="C19" s="15" t="s">
        <v>15</v>
      </c>
      <c r="D19" s="15"/>
      <c r="E19" s="15"/>
      <c r="F19" s="326">
        <f>F20+F25+F33</f>
        <v>8797.1</v>
      </c>
      <c r="G19" s="326">
        <f>G20+G25+G33</f>
        <v>8654.999999999998</v>
      </c>
      <c r="H19" s="414">
        <f t="shared" si="0"/>
        <v>98.38469495629238</v>
      </c>
    </row>
    <row r="20" spans="1:8" ht="25.5">
      <c r="A20" s="72" t="s">
        <v>232</v>
      </c>
      <c r="B20" s="17" t="s">
        <v>8</v>
      </c>
      <c r="C20" s="17" t="s">
        <v>15</v>
      </c>
      <c r="D20" s="124" t="s">
        <v>235</v>
      </c>
      <c r="E20" s="20"/>
      <c r="F20" s="328">
        <f aca="true" t="shared" si="2" ref="F20:G23">F21</f>
        <v>142.9</v>
      </c>
      <c r="G20" s="328">
        <f t="shared" si="2"/>
        <v>142.8</v>
      </c>
      <c r="H20" s="280">
        <f t="shared" si="0"/>
        <v>99.9300209937019</v>
      </c>
    </row>
    <row r="21" spans="1:8" ht="51">
      <c r="A21" s="72" t="s">
        <v>233</v>
      </c>
      <c r="B21" s="17" t="s">
        <v>8</v>
      </c>
      <c r="C21" s="17" t="s">
        <v>15</v>
      </c>
      <c r="D21" s="124" t="s">
        <v>236</v>
      </c>
      <c r="E21" s="20"/>
      <c r="F21" s="328">
        <f t="shared" si="2"/>
        <v>142.9</v>
      </c>
      <c r="G21" s="328">
        <f t="shared" si="2"/>
        <v>142.8</v>
      </c>
      <c r="H21" s="280">
        <f t="shared" si="0"/>
        <v>99.9300209937019</v>
      </c>
    </row>
    <row r="22" spans="1:8" ht="38.25" customHeight="1">
      <c r="A22" s="72" t="s">
        <v>234</v>
      </c>
      <c r="B22" s="17" t="s">
        <v>8</v>
      </c>
      <c r="C22" s="17" t="s">
        <v>15</v>
      </c>
      <c r="D22" s="124" t="s">
        <v>237</v>
      </c>
      <c r="E22" s="20"/>
      <c r="F22" s="328">
        <f t="shared" si="2"/>
        <v>142.9</v>
      </c>
      <c r="G22" s="328">
        <f t="shared" si="2"/>
        <v>142.8</v>
      </c>
      <c r="H22" s="280">
        <f t="shared" si="0"/>
        <v>99.9300209937019</v>
      </c>
    </row>
    <row r="23" spans="1:8" ht="25.5">
      <c r="A23" s="123" t="s">
        <v>128</v>
      </c>
      <c r="B23" s="17" t="s">
        <v>8</v>
      </c>
      <c r="C23" s="17" t="s">
        <v>15</v>
      </c>
      <c r="D23" s="124" t="s">
        <v>237</v>
      </c>
      <c r="E23" s="17" t="s">
        <v>127</v>
      </c>
      <c r="F23" s="329">
        <f t="shared" si="2"/>
        <v>142.9</v>
      </c>
      <c r="G23" s="329">
        <f t="shared" si="2"/>
        <v>142.8</v>
      </c>
      <c r="H23" s="280">
        <f t="shared" si="0"/>
        <v>99.9300209937019</v>
      </c>
    </row>
    <row r="24" spans="1:8" ht="47.25" customHeight="1">
      <c r="A24" s="82" t="s">
        <v>119</v>
      </c>
      <c r="B24" s="17" t="s">
        <v>8</v>
      </c>
      <c r="C24" s="17" t="s">
        <v>15</v>
      </c>
      <c r="D24" s="124" t="s">
        <v>237</v>
      </c>
      <c r="E24" s="232" t="s">
        <v>121</v>
      </c>
      <c r="F24" s="330">
        <f>210-67.1</f>
        <v>142.9</v>
      </c>
      <c r="G24" s="123">
        <v>142.8</v>
      </c>
      <c r="H24" s="280">
        <f t="shared" si="0"/>
        <v>99.9300209937019</v>
      </c>
    </row>
    <row r="25" spans="1:8" ht="38.25">
      <c r="A25" s="16" t="s">
        <v>11</v>
      </c>
      <c r="B25" s="17" t="s">
        <v>8</v>
      </c>
      <c r="C25" s="17" t="s">
        <v>15</v>
      </c>
      <c r="D25" s="20" t="s">
        <v>223</v>
      </c>
      <c r="E25" s="17"/>
      <c r="F25" s="331">
        <f>F26</f>
        <v>8605.2</v>
      </c>
      <c r="G25" s="331">
        <f>G26</f>
        <v>8463.199999999999</v>
      </c>
      <c r="H25" s="280">
        <f t="shared" si="0"/>
        <v>98.34983498349833</v>
      </c>
    </row>
    <row r="26" spans="1:8" ht="25.5">
      <c r="A26" s="16" t="s">
        <v>114</v>
      </c>
      <c r="B26" s="17" t="s">
        <v>8</v>
      </c>
      <c r="C26" s="17" t="s">
        <v>15</v>
      </c>
      <c r="D26" s="20" t="s">
        <v>222</v>
      </c>
      <c r="E26" s="17"/>
      <c r="F26" s="327">
        <f>F27+F29+F31</f>
        <v>8605.2</v>
      </c>
      <c r="G26" s="327">
        <f>G27+G29+G31</f>
        <v>8463.199999999999</v>
      </c>
      <c r="H26" s="280">
        <f t="shared" si="0"/>
        <v>98.34983498349833</v>
      </c>
    </row>
    <row r="27" spans="1:8" ht="63.75">
      <c r="A27" s="75" t="s">
        <v>125</v>
      </c>
      <c r="B27" s="17" t="s">
        <v>8</v>
      </c>
      <c r="C27" s="17" t="s">
        <v>15</v>
      </c>
      <c r="D27" s="20" t="s">
        <v>222</v>
      </c>
      <c r="E27" s="17" t="s">
        <v>124</v>
      </c>
      <c r="F27" s="327">
        <f>F28</f>
        <v>5238.2</v>
      </c>
      <c r="G27" s="327">
        <f>G28</f>
        <v>5233.2</v>
      </c>
      <c r="H27" s="280">
        <f t="shared" si="0"/>
        <v>99.90454736359818</v>
      </c>
    </row>
    <row r="28" spans="1:8" ht="25.5">
      <c r="A28" s="75" t="s">
        <v>126</v>
      </c>
      <c r="B28" s="17" t="s">
        <v>8</v>
      </c>
      <c r="C28" s="17" t="s">
        <v>15</v>
      </c>
      <c r="D28" s="20" t="s">
        <v>222</v>
      </c>
      <c r="E28" s="17" t="s">
        <v>118</v>
      </c>
      <c r="F28" s="332">
        <f>5217.9+20.3</f>
        <v>5238.2</v>
      </c>
      <c r="G28" s="403">
        <v>5233.2</v>
      </c>
      <c r="H28" s="280">
        <f t="shared" si="0"/>
        <v>99.90454736359818</v>
      </c>
    </row>
    <row r="29" spans="1:8" ht="25.5">
      <c r="A29" s="72" t="s">
        <v>128</v>
      </c>
      <c r="B29" s="17" t="s">
        <v>8</v>
      </c>
      <c r="C29" s="17" t="s">
        <v>15</v>
      </c>
      <c r="D29" s="20" t="s">
        <v>222</v>
      </c>
      <c r="E29" s="17" t="s">
        <v>127</v>
      </c>
      <c r="F29" s="333">
        <f>F30</f>
        <v>3287</v>
      </c>
      <c r="G29" s="333">
        <f>G30</f>
        <v>3161.2</v>
      </c>
      <c r="H29" s="280">
        <f t="shared" si="0"/>
        <v>96.17280194706419</v>
      </c>
    </row>
    <row r="30" spans="1:10" ht="50.25" customHeight="1">
      <c r="A30" s="72" t="s">
        <v>119</v>
      </c>
      <c r="B30" s="17" t="s">
        <v>8</v>
      </c>
      <c r="C30" s="17" t="s">
        <v>15</v>
      </c>
      <c r="D30" s="20" t="s">
        <v>222</v>
      </c>
      <c r="E30" s="232" t="s">
        <v>121</v>
      </c>
      <c r="F30" s="334">
        <f>3545-258</f>
        <v>3287</v>
      </c>
      <c r="G30" s="404">
        <v>3161.2</v>
      </c>
      <c r="H30" s="280">
        <f t="shared" si="0"/>
        <v>96.17280194706419</v>
      </c>
      <c r="I30" s="276"/>
      <c r="J30" s="275"/>
    </row>
    <row r="31" spans="1:8" ht="12.75">
      <c r="A31" s="72" t="s">
        <v>129</v>
      </c>
      <c r="B31" s="17" t="s">
        <v>8</v>
      </c>
      <c r="C31" s="17" t="s">
        <v>15</v>
      </c>
      <c r="D31" s="20" t="s">
        <v>222</v>
      </c>
      <c r="E31" s="21" t="s">
        <v>74</v>
      </c>
      <c r="F31" s="335">
        <f>F32</f>
        <v>80</v>
      </c>
      <c r="G31" s="335">
        <f>G32</f>
        <v>68.8</v>
      </c>
      <c r="H31" s="280">
        <f t="shared" si="0"/>
        <v>86</v>
      </c>
    </row>
    <row r="32" spans="1:9" ht="33.75" customHeight="1">
      <c r="A32" s="72" t="s">
        <v>130</v>
      </c>
      <c r="B32" s="17" t="s">
        <v>8</v>
      </c>
      <c r="C32" s="17" t="s">
        <v>15</v>
      </c>
      <c r="D32" s="20" t="s">
        <v>222</v>
      </c>
      <c r="E32" s="21" t="s">
        <v>120</v>
      </c>
      <c r="F32" s="336">
        <v>80</v>
      </c>
      <c r="G32" s="405">
        <v>68.8</v>
      </c>
      <c r="H32" s="280">
        <f t="shared" si="0"/>
        <v>86</v>
      </c>
      <c r="I32" s="278"/>
    </row>
    <row r="33" spans="1:10" ht="30.75" customHeight="1">
      <c r="A33" s="19" t="s">
        <v>16</v>
      </c>
      <c r="B33" s="17" t="s">
        <v>8</v>
      </c>
      <c r="C33" s="17" t="s">
        <v>15</v>
      </c>
      <c r="D33" s="86" t="s">
        <v>220</v>
      </c>
      <c r="E33" s="17"/>
      <c r="F33" s="337">
        <f aca="true" t="shared" si="3" ref="F33:G36">F34</f>
        <v>49</v>
      </c>
      <c r="G33" s="337">
        <f t="shared" si="3"/>
        <v>49</v>
      </c>
      <c r="H33" s="280">
        <f t="shared" si="0"/>
        <v>100</v>
      </c>
      <c r="I33" s="275"/>
      <c r="J33" s="275"/>
    </row>
    <row r="34" spans="1:8" ht="63.75">
      <c r="A34" s="76" t="s">
        <v>122</v>
      </c>
      <c r="B34" s="17" t="s">
        <v>8</v>
      </c>
      <c r="C34" s="17" t="s">
        <v>15</v>
      </c>
      <c r="D34" s="86" t="s">
        <v>219</v>
      </c>
      <c r="E34" s="17"/>
      <c r="F34" s="337">
        <f t="shared" si="3"/>
        <v>49</v>
      </c>
      <c r="G34" s="337">
        <f t="shared" si="3"/>
        <v>49</v>
      </c>
      <c r="H34" s="280">
        <f t="shared" si="0"/>
        <v>100</v>
      </c>
    </row>
    <row r="35" spans="1:9" ht="89.25">
      <c r="A35" s="162" t="s">
        <v>159</v>
      </c>
      <c r="B35" s="17" t="s">
        <v>8</v>
      </c>
      <c r="C35" s="17" t="s">
        <v>15</v>
      </c>
      <c r="D35" s="86" t="s">
        <v>218</v>
      </c>
      <c r="E35" s="17"/>
      <c r="F35" s="337">
        <f t="shared" si="3"/>
        <v>49</v>
      </c>
      <c r="G35" s="337">
        <f t="shared" si="3"/>
        <v>49</v>
      </c>
      <c r="H35" s="280">
        <f t="shared" si="0"/>
        <v>100</v>
      </c>
      <c r="I35" s="160"/>
    </row>
    <row r="36" spans="1:8" ht="12.75">
      <c r="A36" s="77" t="s">
        <v>115</v>
      </c>
      <c r="B36" s="17" t="s">
        <v>8</v>
      </c>
      <c r="C36" s="17" t="s">
        <v>15</v>
      </c>
      <c r="D36" s="86" t="s">
        <v>218</v>
      </c>
      <c r="E36" s="17" t="s">
        <v>27</v>
      </c>
      <c r="F36" s="337">
        <f t="shared" si="3"/>
        <v>49</v>
      </c>
      <c r="G36" s="337">
        <f t="shared" si="3"/>
        <v>49</v>
      </c>
      <c r="H36" s="280">
        <f t="shared" si="0"/>
        <v>100</v>
      </c>
    </row>
    <row r="37" spans="1:10" ht="28.5" customHeight="1">
      <c r="A37" s="22" t="s">
        <v>0</v>
      </c>
      <c r="B37" s="17" t="s">
        <v>8</v>
      </c>
      <c r="C37" s="17" t="s">
        <v>15</v>
      </c>
      <c r="D37" s="86" t="s">
        <v>218</v>
      </c>
      <c r="E37" s="17" t="s">
        <v>107</v>
      </c>
      <c r="F37" s="336">
        <f>247.1-198.1</f>
        <v>49</v>
      </c>
      <c r="G37" s="406">
        <v>49</v>
      </c>
      <c r="H37" s="280">
        <f t="shared" si="0"/>
        <v>100</v>
      </c>
      <c r="I37" s="275"/>
      <c r="J37" s="275"/>
    </row>
    <row r="38" spans="1:8" ht="38.25">
      <c r="A38" s="89" t="s">
        <v>17</v>
      </c>
      <c r="B38" s="90" t="s">
        <v>8</v>
      </c>
      <c r="C38" s="90" t="s">
        <v>18</v>
      </c>
      <c r="D38" s="90"/>
      <c r="E38" s="90"/>
      <c r="F38" s="338">
        <f aca="true" t="shared" si="4" ref="F38:G42">F39</f>
        <v>48.1</v>
      </c>
      <c r="G38" s="338">
        <f t="shared" si="4"/>
        <v>48.1</v>
      </c>
      <c r="H38" s="413">
        <f t="shared" si="0"/>
        <v>100</v>
      </c>
    </row>
    <row r="39" spans="1:8" ht="12.75">
      <c r="A39" s="19" t="s">
        <v>16</v>
      </c>
      <c r="B39" s="20" t="s">
        <v>8</v>
      </c>
      <c r="C39" s="20" t="s">
        <v>18</v>
      </c>
      <c r="D39" s="86" t="s">
        <v>220</v>
      </c>
      <c r="E39" s="21"/>
      <c r="F39" s="337">
        <f t="shared" si="4"/>
        <v>48.1</v>
      </c>
      <c r="G39" s="337">
        <f t="shared" si="4"/>
        <v>48.1</v>
      </c>
      <c r="H39" s="280">
        <f t="shared" si="0"/>
        <v>100</v>
      </c>
    </row>
    <row r="40" spans="1:8" ht="63.75">
      <c r="A40" s="76" t="s">
        <v>122</v>
      </c>
      <c r="B40" s="20" t="s">
        <v>8</v>
      </c>
      <c r="C40" s="20" t="s">
        <v>18</v>
      </c>
      <c r="D40" s="86" t="s">
        <v>219</v>
      </c>
      <c r="E40" s="21"/>
      <c r="F40" s="337">
        <f t="shared" si="4"/>
        <v>48.1</v>
      </c>
      <c r="G40" s="337">
        <f t="shared" si="4"/>
        <v>48.1</v>
      </c>
      <c r="H40" s="280">
        <f t="shared" si="0"/>
        <v>100</v>
      </c>
    </row>
    <row r="41" spans="1:8" ht="75" customHeight="1">
      <c r="A41" s="22" t="s">
        <v>131</v>
      </c>
      <c r="B41" s="20" t="s">
        <v>8</v>
      </c>
      <c r="C41" s="20" t="s">
        <v>18</v>
      </c>
      <c r="D41" s="86" t="s">
        <v>221</v>
      </c>
      <c r="E41" s="21"/>
      <c r="F41" s="337">
        <f t="shared" si="4"/>
        <v>48.1</v>
      </c>
      <c r="G41" s="337">
        <f t="shared" si="4"/>
        <v>48.1</v>
      </c>
      <c r="H41" s="280">
        <f t="shared" si="0"/>
        <v>100</v>
      </c>
    </row>
    <row r="42" spans="1:8" ht="12.75">
      <c r="A42" s="77" t="s">
        <v>115</v>
      </c>
      <c r="B42" s="20" t="s">
        <v>8</v>
      </c>
      <c r="C42" s="20" t="s">
        <v>18</v>
      </c>
      <c r="D42" s="86" t="s">
        <v>221</v>
      </c>
      <c r="E42" s="21" t="s">
        <v>27</v>
      </c>
      <c r="F42" s="337">
        <f t="shared" si="4"/>
        <v>48.1</v>
      </c>
      <c r="G42" s="337">
        <f t="shared" si="4"/>
        <v>48.1</v>
      </c>
      <c r="H42" s="280">
        <f t="shared" si="0"/>
        <v>100</v>
      </c>
    </row>
    <row r="43" spans="1:10" ht="15.75" customHeight="1">
      <c r="A43" s="22" t="s">
        <v>0</v>
      </c>
      <c r="B43" s="20" t="s">
        <v>8</v>
      </c>
      <c r="C43" s="20" t="s">
        <v>18</v>
      </c>
      <c r="D43" s="86" t="s">
        <v>221</v>
      </c>
      <c r="E43" s="21" t="s">
        <v>107</v>
      </c>
      <c r="F43" s="336">
        <f>48+0.1</f>
        <v>48.1</v>
      </c>
      <c r="G43" s="72">
        <v>48.1</v>
      </c>
      <c r="H43" s="280">
        <f t="shared" si="0"/>
        <v>100</v>
      </c>
      <c r="I43" s="275"/>
      <c r="J43" s="275"/>
    </row>
    <row r="44" spans="1:8" ht="12.75">
      <c r="A44" s="14" t="s">
        <v>20</v>
      </c>
      <c r="B44" s="15" t="s">
        <v>8</v>
      </c>
      <c r="C44" s="15" t="s">
        <v>21</v>
      </c>
      <c r="D44" s="15"/>
      <c r="E44" s="15"/>
      <c r="F44" s="339">
        <f aca="true" t="shared" si="5" ref="F44:G47">F45</f>
        <v>133</v>
      </c>
      <c r="G44" s="339">
        <f t="shared" si="5"/>
        <v>0</v>
      </c>
      <c r="H44" s="414">
        <f t="shared" si="0"/>
        <v>0</v>
      </c>
    </row>
    <row r="45" spans="1:8" ht="25.5">
      <c r="A45" s="16" t="s">
        <v>148</v>
      </c>
      <c r="B45" s="17" t="s">
        <v>8</v>
      </c>
      <c r="C45" s="17" t="s">
        <v>21</v>
      </c>
      <c r="D45" s="20" t="s">
        <v>186</v>
      </c>
      <c r="E45" s="17"/>
      <c r="F45" s="340">
        <f t="shared" si="5"/>
        <v>133</v>
      </c>
      <c r="G45" s="340">
        <f t="shared" si="5"/>
        <v>0</v>
      </c>
      <c r="H45" s="280">
        <f t="shared" si="0"/>
        <v>0</v>
      </c>
    </row>
    <row r="46" spans="1:8" ht="25.5">
      <c r="A46" s="16" t="s">
        <v>132</v>
      </c>
      <c r="B46" s="17" t="s">
        <v>8</v>
      </c>
      <c r="C46" s="17" t="s">
        <v>21</v>
      </c>
      <c r="D46" s="20" t="s">
        <v>217</v>
      </c>
      <c r="E46" s="17"/>
      <c r="F46" s="340">
        <f t="shared" si="5"/>
        <v>133</v>
      </c>
      <c r="G46" s="340">
        <f t="shared" si="5"/>
        <v>0</v>
      </c>
      <c r="H46" s="280">
        <f t="shared" si="0"/>
        <v>0</v>
      </c>
    </row>
    <row r="47" spans="1:8" ht="12.75">
      <c r="A47" s="16" t="s">
        <v>129</v>
      </c>
      <c r="B47" s="17" t="s">
        <v>8</v>
      </c>
      <c r="C47" s="17" t="s">
        <v>21</v>
      </c>
      <c r="D47" s="20" t="s">
        <v>217</v>
      </c>
      <c r="E47" s="17" t="s">
        <v>74</v>
      </c>
      <c r="F47" s="340">
        <f t="shared" si="5"/>
        <v>133</v>
      </c>
      <c r="G47" s="340">
        <f t="shared" si="5"/>
        <v>0</v>
      </c>
      <c r="H47" s="280">
        <f t="shared" si="0"/>
        <v>0</v>
      </c>
    </row>
    <row r="48" spans="1:11" ht="15.75" customHeight="1">
      <c r="A48" s="16" t="s">
        <v>111</v>
      </c>
      <c r="B48" s="17" t="s">
        <v>8</v>
      </c>
      <c r="C48" s="17" t="s">
        <v>21</v>
      </c>
      <c r="D48" s="20" t="s">
        <v>217</v>
      </c>
      <c r="E48" s="17" t="s">
        <v>110</v>
      </c>
      <c r="F48" s="333">
        <f>100+33</f>
        <v>133</v>
      </c>
      <c r="G48" s="407">
        <v>0</v>
      </c>
      <c r="H48" s="280">
        <f t="shared" si="0"/>
        <v>0</v>
      </c>
      <c r="I48" s="273"/>
      <c r="J48" s="273"/>
      <c r="K48" s="273"/>
    </row>
    <row r="49" spans="1:8" ht="28.5" customHeight="1">
      <c r="A49" s="14" t="s">
        <v>22</v>
      </c>
      <c r="B49" s="15" t="s">
        <v>8</v>
      </c>
      <c r="C49" s="15" t="s">
        <v>23</v>
      </c>
      <c r="D49" s="15"/>
      <c r="E49" s="231"/>
      <c r="F49" s="341">
        <f>F50</f>
        <v>237.3</v>
      </c>
      <c r="G49" s="341">
        <f>G50</f>
        <v>235</v>
      </c>
      <c r="H49" s="414">
        <f t="shared" si="0"/>
        <v>99.0307627475769</v>
      </c>
    </row>
    <row r="50" spans="1:8" ht="25.5">
      <c r="A50" s="16" t="s">
        <v>148</v>
      </c>
      <c r="B50" s="17" t="s">
        <v>8</v>
      </c>
      <c r="C50" s="17" t="s">
        <v>23</v>
      </c>
      <c r="D50" s="20" t="s">
        <v>186</v>
      </c>
      <c r="E50" s="17"/>
      <c r="F50" s="342">
        <f>F51</f>
        <v>237.3</v>
      </c>
      <c r="G50" s="342">
        <f>G51</f>
        <v>235</v>
      </c>
      <c r="H50" s="280">
        <f t="shared" si="0"/>
        <v>99.0307627475769</v>
      </c>
    </row>
    <row r="51" spans="1:8" ht="16.5" customHeight="1">
      <c r="A51" s="16" t="s">
        <v>24</v>
      </c>
      <c r="B51" s="17" t="s">
        <v>8</v>
      </c>
      <c r="C51" s="17" t="s">
        <v>23</v>
      </c>
      <c r="D51" s="20" t="s">
        <v>216</v>
      </c>
      <c r="E51" s="17"/>
      <c r="F51" s="332">
        <f>F54+F52</f>
        <v>237.3</v>
      </c>
      <c r="G51" s="332">
        <f>G54+G52</f>
        <v>235</v>
      </c>
      <c r="H51" s="280">
        <f t="shared" si="0"/>
        <v>99.0307627475769</v>
      </c>
    </row>
    <row r="52" spans="1:8" ht="24" customHeight="1">
      <c r="A52" s="123" t="s">
        <v>128</v>
      </c>
      <c r="B52" s="17" t="s">
        <v>8</v>
      </c>
      <c r="C52" s="17" t="s">
        <v>23</v>
      </c>
      <c r="D52" s="20" t="s">
        <v>216</v>
      </c>
      <c r="E52" s="17" t="s">
        <v>127</v>
      </c>
      <c r="F52" s="340">
        <f>F53</f>
        <v>232.3</v>
      </c>
      <c r="G52" s="340">
        <f>G53</f>
        <v>232.2</v>
      </c>
      <c r="H52" s="280">
        <f t="shared" si="0"/>
        <v>99.95695221696081</v>
      </c>
    </row>
    <row r="53" spans="1:8" ht="16.5" customHeight="1">
      <c r="A53" s="82" t="s">
        <v>119</v>
      </c>
      <c r="B53" s="17" t="s">
        <v>8</v>
      </c>
      <c r="C53" s="17" t="s">
        <v>23</v>
      </c>
      <c r="D53" s="20" t="s">
        <v>216</v>
      </c>
      <c r="E53" s="17" t="s">
        <v>121</v>
      </c>
      <c r="F53" s="332">
        <v>232.3</v>
      </c>
      <c r="G53" s="72">
        <v>232.2</v>
      </c>
      <c r="H53" s="280">
        <f t="shared" si="0"/>
        <v>99.95695221696081</v>
      </c>
    </row>
    <row r="54" spans="1:8" ht="12.75">
      <c r="A54" s="16" t="s">
        <v>129</v>
      </c>
      <c r="B54" s="17" t="s">
        <v>8</v>
      </c>
      <c r="C54" s="17" t="s">
        <v>23</v>
      </c>
      <c r="D54" s="20" t="s">
        <v>216</v>
      </c>
      <c r="E54" s="17" t="s">
        <v>74</v>
      </c>
      <c r="F54" s="332">
        <f>F55</f>
        <v>5</v>
      </c>
      <c r="G54" s="332">
        <f>G55</f>
        <v>2.8</v>
      </c>
      <c r="H54" s="280">
        <f t="shared" si="0"/>
        <v>56</v>
      </c>
    </row>
    <row r="55" spans="1:8" ht="12.75">
      <c r="A55" s="22" t="s">
        <v>109</v>
      </c>
      <c r="B55" s="17" t="s">
        <v>8</v>
      </c>
      <c r="C55" s="17" t="s">
        <v>23</v>
      </c>
      <c r="D55" s="20" t="s">
        <v>216</v>
      </c>
      <c r="E55" s="17" t="s">
        <v>120</v>
      </c>
      <c r="F55" s="332">
        <v>5</v>
      </c>
      <c r="G55" s="72">
        <v>2.8</v>
      </c>
      <c r="H55" s="280">
        <f t="shared" si="0"/>
        <v>56</v>
      </c>
    </row>
    <row r="56" spans="1:8" ht="12.75">
      <c r="A56" s="12" t="s">
        <v>25</v>
      </c>
      <c r="B56" s="13" t="s">
        <v>10</v>
      </c>
      <c r="C56" s="13"/>
      <c r="D56" s="13"/>
      <c r="E56" s="13"/>
      <c r="F56" s="343">
        <f aca="true" t="shared" si="6" ref="F56:G60">F57</f>
        <v>261</v>
      </c>
      <c r="G56" s="343">
        <f t="shared" si="6"/>
        <v>261</v>
      </c>
      <c r="H56" s="412">
        <f t="shared" si="0"/>
        <v>100</v>
      </c>
    </row>
    <row r="57" spans="1:8" ht="15.75" customHeight="1">
      <c r="A57" s="29" t="s">
        <v>26</v>
      </c>
      <c r="B57" s="20" t="s">
        <v>10</v>
      </c>
      <c r="C57" s="20" t="s">
        <v>13</v>
      </c>
      <c r="D57" s="20"/>
      <c r="E57" s="20"/>
      <c r="F57" s="332">
        <f t="shared" si="6"/>
        <v>261</v>
      </c>
      <c r="G57" s="332">
        <f t="shared" si="6"/>
        <v>261</v>
      </c>
      <c r="H57" s="280">
        <f t="shared" si="0"/>
        <v>100</v>
      </c>
    </row>
    <row r="58" spans="1:8" ht="30.75" customHeight="1">
      <c r="A58" s="16" t="s">
        <v>148</v>
      </c>
      <c r="B58" s="20" t="s">
        <v>10</v>
      </c>
      <c r="C58" s="20" t="s">
        <v>13</v>
      </c>
      <c r="D58" s="20" t="s">
        <v>186</v>
      </c>
      <c r="E58" s="20"/>
      <c r="F58" s="332">
        <f t="shared" si="6"/>
        <v>261</v>
      </c>
      <c r="G58" s="332">
        <f t="shared" si="6"/>
        <v>261</v>
      </c>
      <c r="H58" s="280">
        <f t="shared" si="0"/>
        <v>100</v>
      </c>
    </row>
    <row r="59" spans="1:8" ht="38.25">
      <c r="A59" s="29" t="s">
        <v>149</v>
      </c>
      <c r="B59" s="20" t="s">
        <v>10</v>
      </c>
      <c r="C59" s="20" t="s">
        <v>13</v>
      </c>
      <c r="D59" s="20" t="s">
        <v>215</v>
      </c>
      <c r="E59" s="20"/>
      <c r="F59" s="332">
        <f t="shared" si="6"/>
        <v>261</v>
      </c>
      <c r="G59" s="332">
        <f t="shared" si="6"/>
        <v>261</v>
      </c>
      <c r="H59" s="280">
        <f t="shared" si="0"/>
        <v>100</v>
      </c>
    </row>
    <row r="60" spans="1:8" ht="63.75">
      <c r="A60" s="75" t="s">
        <v>125</v>
      </c>
      <c r="B60" s="20" t="s">
        <v>10</v>
      </c>
      <c r="C60" s="20" t="s">
        <v>13</v>
      </c>
      <c r="D60" s="20" t="s">
        <v>215</v>
      </c>
      <c r="E60" s="20" t="s">
        <v>124</v>
      </c>
      <c r="F60" s="332">
        <f t="shared" si="6"/>
        <v>261</v>
      </c>
      <c r="G60" s="332">
        <f t="shared" si="6"/>
        <v>261</v>
      </c>
      <c r="H60" s="280">
        <f t="shared" si="0"/>
        <v>100</v>
      </c>
    </row>
    <row r="61" spans="1:10" ht="31.5" customHeight="1">
      <c r="A61" s="75" t="s">
        <v>126</v>
      </c>
      <c r="B61" s="20" t="s">
        <v>10</v>
      </c>
      <c r="C61" s="20" t="s">
        <v>13</v>
      </c>
      <c r="D61" s="20" t="s">
        <v>215</v>
      </c>
      <c r="E61" s="20" t="s">
        <v>118</v>
      </c>
      <c r="F61" s="332">
        <f>269-8</f>
        <v>261</v>
      </c>
      <c r="G61" s="408">
        <v>261</v>
      </c>
      <c r="H61" s="280">
        <f t="shared" si="0"/>
        <v>100</v>
      </c>
      <c r="I61" s="323"/>
      <c r="J61" s="323"/>
    </row>
    <row r="62" spans="1:8" ht="25.5">
      <c r="A62" s="12" t="s">
        <v>28</v>
      </c>
      <c r="B62" s="13" t="s">
        <v>13</v>
      </c>
      <c r="C62" s="13"/>
      <c r="D62" s="13"/>
      <c r="E62" s="13"/>
      <c r="F62" s="343">
        <f aca="true" t="shared" si="7" ref="F62:G67">F63</f>
        <v>439</v>
      </c>
      <c r="G62" s="343">
        <f t="shared" si="7"/>
        <v>437.7</v>
      </c>
      <c r="H62" s="412">
        <f t="shared" si="0"/>
        <v>99.70387243735763</v>
      </c>
    </row>
    <row r="63" spans="1:8" ht="25.5">
      <c r="A63" s="14" t="s">
        <v>29</v>
      </c>
      <c r="B63" s="15" t="s">
        <v>13</v>
      </c>
      <c r="C63" s="15" t="s">
        <v>30</v>
      </c>
      <c r="D63" s="15"/>
      <c r="E63" s="15"/>
      <c r="F63" s="339">
        <f aca="true" t="shared" si="8" ref="F63:G65">F64</f>
        <v>439</v>
      </c>
      <c r="G63" s="339">
        <f t="shared" si="8"/>
        <v>437.7</v>
      </c>
      <c r="H63" s="414">
        <f t="shared" si="0"/>
        <v>99.70387243735763</v>
      </c>
    </row>
    <row r="64" spans="1:8" ht="63.75">
      <c r="A64" s="162" t="s">
        <v>133</v>
      </c>
      <c r="B64" s="20" t="s">
        <v>13</v>
      </c>
      <c r="C64" s="20" t="s">
        <v>30</v>
      </c>
      <c r="D64" s="20" t="s">
        <v>162</v>
      </c>
      <c r="E64" s="20"/>
      <c r="F64" s="332">
        <f t="shared" si="8"/>
        <v>439</v>
      </c>
      <c r="G64" s="332">
        <f t="shared" si="8"/>
        <v>437.7</v>
      </c>
      <c r="H64" s="280">
        <f t="shared" si="0"/>
        <v>99.70387243735763</v>
      </c>
    </row>
    <row r="65" spans="1:8" ht="41.25" customHeight="1">
      <c r="A65" s="162" t="s">
        <v>163</v>
      </c>
      <c r="B65" s="20" t="s">
        <v>13</v>
      </c>
      <c r="C65" s="20" t="s">
        <v>30</v>
      </c>
      <c r="D65" s="124" t="s">
        <v>165</v>
      </c>
      <c r="E65" s="20"/>
      <c r="F65" s="332">
        <f t="shared" si="8"/>
        <v>439</v>
      </c>
      <c r="G65" s="332">
        <f t="shared" si="8"/>
        <v>437.7</v>
      </c>
      <c r="H65" s="280">
        <f t="shared" si="0"/>
        <v>99.70387243735763</v>
      </c>
    </row>
    <row r="66" spans="1:8" ht="43.5" customHeight="1">
      <c r="A66" s="162" t="s">
        <v>164</v>
      </c>
      <c r="B66" s="20" t="s">
        <v>13</v>
      </c>
      <c r="C66" s="20" t="s">
        <v>30</v>
      </c>
      <c r="D66" s="124" t="s">
        <v>166</v>
      </c>
      <c r="E66" s="20"/>
      <c r="F66" s="332">
        <f t="shared" si="7"/>
        <v>439</v>
      </c>
      <c r="G66" s="332">
        <f t="shared" si="7"/>
        <v>437.7</v>
      </c>
      <c r="H66" s="280">
        <f t="shared" si="0"/>
        <v>99.70387243735763</v>
      </c>
    </row>
    <row r="67" spans="1:8" ht="25.5">
      <c r="A67" s="72" t="s">
        <v>128</v>
      </c>
      <c r="B67" s="20" t="s">
        <v>13</v>
      </c>
      <c r="C67" s="20" t="s">
        <v>30</v>
      </c>
      <c r="D67" s="124" t="s">
        <v>166</v>
      </c>
      <c r="E67" s="20" t="s">
        <v>127</v>
      </c>
      <c r="F67" s="333">
        <f t="shared" si="7"/>
        <v>439</v>
      </c>
      <c r="G67" s="333">
        <f t="shared" si="7"/>
        <v>437.7</v>
      </c>
      <c r="H67" s="280">
        <f t="shared" si="0"/>
        <v>99.70387243735763</v>
      </c>
    </row>
    <row r="68" spans="1:9" ht="29.25" customHeight="1">
      <c r="A68" s="75" t="s">
        <v>119</v>
      </c>
      <c r="B68" s="20" t="s">
        <v>13</v>
      </c>
      <c r="C68" s="20" t="s">
        <v>30</v>
      </c>
      <c r="D68" s="124" t="s">
        <v>166</v>
      </c>
      <c r="E68" s="233" t="s">
        <v>121</v>
      </c>
      <c r="F68" s="344">
        <f>400+39</f>
        <v>439</v>
      </c>
      <c r="G68" s="405">
        <v>437.7</v>
      </c>
      <c r="H68" s="280">
        <f t="shared" si="0"/>
        <v>99.70387243735763</v>
      </c>
      <c r="I68" s="278"/>
    </row>
    <row r="69" spans="1:8" ht="11.25" customHeight="1">
      <c r="A69" s="27" t="s">
        <v>31</v>
      </c>
      <c r="B69" s="13" t="s">
        <v>15</v>
      </c>
      <c r="C69" s="13"/>
      <c r="D69" s="13"/>
      <c r="E69" s="13"/>
      <c r="F69" s="345">
        <f>F70+F74</f>
        <v>25</v>
      </c>
      <c r="G69" s="345">
        <f>G70+G74</f>
        <v>24</v>
      </c>
      <c r="H69" s="412">
        <f t="shared" si="0"/>
        <v>96</v>
      </c>
    </row>
    <row r="70" spans="1:8" s="28" customFormat="1" ht="12.75" hidden="1">
      <c r="A70" s="23" t="s">
        <v>32</v>
      </c>
      <c r="B70" s="15" t="s">
        <v>15</v>
      </c>
      <c r="C70" s="15" t="s">
        <v>33</v>
      </c>
      <c r="D70" s="15"/>
      <c r="E70" s="15"/>
      <c r="F70" s="339">
        <f>F71</f>
        <v>0</v>
      </c>
      <c r="G70" s="123"/>
      <c r="H70" s="280" t="e">
        <f t="shared" si="0"/>
        <v>#DIV/0!</v>
      </c>
    </row>
    <row r="71" spans="1:8" s="28" customFormat="1" ht="12.75" hidden="1">
      <c r="A71" s="26" t="s">
        <v>34</v>
      </c>
      <c r="B71" s="25" t="s">
        <v>15</v>
      </c>
      <c r="C71" s="25" t="s">
        <v>33</v>
      </c>
      <c r="D71" s="25"/>
      <c r="E71" s="25"/>
      <c r="F71" s="346">
        <f>F72</f>
        <v>0</v>
      </c>
      <c r="G71" s="123"/>
      <c r="H71" s="280" t="e">
        <f t="shared" si="0"/>
        <v>#DIV/0!</v>
      </c>
    </row>
    <row r="72" spans="1:8" s="28" customFormat="1" ht="25.5" hidden="1">
      <c r="A72" s="26" t="s">
        <v>112</v>
      </c>
      <c r="B72" s="25" t="s">
        <v>15</v>
      </c>
      <c r="C72" s="25" t="s">
        <v>33</v>
      </c>
      <c r="D72" s="25"/>
      <c r="E72" s="25"/>
      <c r="F72" s="346">
        <f>F73</f>
        <v>0</v>
      </c>
      <c r="G72" s="123"/>
      <c r="H72" s="280" t="e">
        <f t="shared" si="0"/>
        <v>#DIV/0!</v>
      </c>
    </row>
    <row r="73" spans="1:8" s="28" customFormat="1" ht="1.5" customHeight="1" hidden="1">
      <c r="A73" s="63" t="s">
        <v>35</v>
      </c>
      <c r="B73" s="64" t="s">
        <v>15</v>
      </c>
      <c r="C73" s="64" t="s">
        <v>33</v>
      </c>
      <c r="D73" s="64"/>
      <c r="E73" s="64" t="s">
        <v>76</v>
      </c>
      <c r="F73" s="346">
        <v>0</v>
      </c>
      <c r="G73" s="123"/>
      <c r="H73" s="280" t="e">
        <f t="shared" si="0"/>
        <v>#DIV/0!</v>
      </c>
    </row>
    <row r="74" spans="1:8" s="28" customFormat="1" ht="12.75">
      <c r="A74" s="23" t="s">
        <v>37</v>
      </c>
      <c r="B74" s="15" t="s">
        <v>15</v>
      </c>
      <c r="C74" s="15" t="s">
        <v>38</v>
      </c>
      <c r="D74" s="15"/>
      <c r="E74" s="15"/>
      <c r="F74" s="339">
        <f aca="true" t="shared" si="9" ref="F74:G77">F75</f>
        <v>25</v>
      </c>
      <c r="G74" s="339">
        <f t="shared" si="9"/>
        <v>24</v>
      </c>
      <c r="H74" s="414">
        <f t="shared" si="0"/>
        <v>96</v>
      </c>
    </row>
    <row r="75" spans="1:8" s="62" customFormat="1" ht="29.25" customHeight="1">
      <c r="A75" s="16" t="s">
        <v>148</v>
      </c>
      <c r="B75" s="286" t="s">
        <v>15</v>
      </c>
      <c r="C75" s="286" t="s">
        <v>38</v>
      </c>
      <c r="D75" s="287" t="s">
        <v>186</v>
      </c>
      <c r="E75" s="288"/>
      <c r="F75" s="347">
        <f t="shared" si="9"/>
        <v>25</v>
      </c>
      <c r="G75" s="347">
        <f t="shared" si="9"/>
        <v>24</v>
      </c>
      <c r="H75" s="280">
        <f t="shared" si="0"/>
        <v>96</v>
      </c>
    </row>
    <row r="76" spans="1:8" s="62" customFormat="1" ht="29.25" customHeight="1">
      <c r="A76" s="285" t="s">
        <v>244</v>
      </c>
      <c r="B76" s="286" t="s">
        <v>15</v>
      </c>
      <c r="C76" s="286" t="s">
        <v>38</v>
      </c>
      <c r="D76" s="287" t="s">
        <v>245</v>
      </c>
      <c r="E76" s="288"/>
      <c r="F76" s="347">
        <f t="shared" si="9"/>
        <v>25</v>
      </c>
      <c r="G76" s="347">
        <f t="shared" si="9"/>
        <v>24</v>
      </c>
      <c r="H76" s="280">
        <f t="shared" si="0"/>
        <v>96</v>
      </c>
    </row>
    <row r="77" spans="1:8" s="62" customFormat="1" ht="29.25" customHeight="1">
      <c r="A77" s="72" t="s">
        <v>128</v>
      </c>
      <c r="B77" s="286" t="s">
        <v>15</v>
      </c>
      <c r="C77" s="286" t="s">
        <v>38</v>
      </c>
      <c r="D77" s="287" t="s">
        <v>245</v>
      </c>
      <c r="E77" s="287">
        <v>200</v>
      </c>
      <c r="F77" s="347">
        <f t="shared" si="9"/>
        <v>25</v>
      </c>
      <c r="G77" s="347">
        <f t="shared" si="9"/>
        <v>24</v>
      </c>
      <c r="H77" s="280">
        <f aca="true" t="shared" si="10" ref="H77:H140">G77*100/F77</f>
        <v>96</v>
      </c>
    </row>
    <row r="78" spans="1:8" s="62" customFormat="1" ht="29.25" customHeight="1">
      <c r="A78" s="72" t="s">
        <v>119</v>
      </c>
      <c r="B78" s="286" t="s">
        <v>15</v>
      </c>
      <c r="C78" s="286">
        <v>12</v>
      </c>
      <c r="D78" s="287" t="s">
        <v>245</v>
      </c>
      <c r="E78" s="287">
        <v>240</v>
      </c>
      <c r="F78" s="348">
        <v>25</v>
      </c>
      <c r="G78" s="408">
        <v>24</v>
      </c>
      <c r="H78" s="280">
        <f t="shared" si="10"/>
        <v>96</v>
      </c>
    </row>
    <row r="79" spans="1:8" ht="12.75">
      <c r="A79" s="283" t="s">
        <v>39</v>
      </c>
      <c r="B79" s="284" t="s">
        <v>40</v>
      </c>
      <c r="C79" s="284"/>
      <c r="D79" s="284"/>
      <c r="E79" s="13"/>
      <c r="F79" s="325">
        <f>F80</f>
        <v>6116.6</v>
      </c>
      <c r="G79" s="325">
        <f>G80</f>
        <v>5903</v>
      </c>
      <c r="H79" s="412">
        <f t="shared" si="10"/>
        <v>96.50786384592747</v>
      </c>
    </row>
    <row r="80" spans="1:8" s="28" customFormat="1" ht="12.75">
      <c r="A80" s="14" t="s">
        <v>41</v>
      </c>
      <c r="B80" s="15" t="s">
        <v>40</v>
      </c>
      <c r="C80" s="15" t="s">
        <v>13</v>
      </c>
      <c r="D80" s="15"/>
      <c r="E80" s="15"/>
      <c r="F80" s="326">
        <f>F81+F97</f>
        <v>6116.6</v>
      </c>
      <c r="G80" s="326">
        <f>G81+G97</f>
        <v>5903</v>
      </c>
      <c r="H80" s="414">
        <f t="shared" si="10"/>
        <v>96.50786384592747</v>
      </c>
    </row>
    <row r="81" spans="1:8" s="28" customFormat="1" ht="38.25">
      <c r="A81" s="87" t="s">
        <v>135</v>
      </c>
      <c r="B81" s="88" t="s">
        <v>40</v>
      </c>
      <c r="C81" s="88" t="s">
        <v>13</v>
      </c>
      <c r="D81" s="88" t="s">
        <v>183</v>
      </c>
      <c r="E81" s="88"/>
      <c r="F81" s="349">
        <f>F82+F87+F92</f>
        <v>3881.6</v>
      </c>
      <c r="G81" s="349">
        <f>G82+G87+G92</f>
        <v>3864.9</v>
      </c>
      <c r="H81" s="415">
        <f t="shared" si="10"/>
        <v>99.56976504534212</v>
      </c>
    </row>
    <row r="82" spans="1:8" s="28" customFormat="1" ht="38.25">
      <c r="A82" s="83" t="s">
        <v>154</v>
      </c>
      <c r="B82" s="20" t="s">
        <v>40</v>
      </c>
      <c r="C82" s="20" t="s">
        <v>13</v>
      </c>
      <c r="D82" s="124" t="s">
        <v>169</v>
      </c>
      <c r="E82" s="20"/>
      <c r="F82" s="328">
        <f aca="true" t="shared" si="11" ref="F82:G85">F83</f>
        <v>1270</v>
      </c>
      <c r="G82" s="328">
        <f t="shared" si="11"/>
        <v>1258</v>
      </c>
      <c r="H82" s="280">
        <f t="shared" si="10"/>
        <v>99.05511811023622</v>
      </c>
    </row>
    <row r="83" spans="1:8" s="28" customFormat="1" ht="25.5">
      <c r="A83" s="162" t="s">
        <v>167</v>
      </c>
      <c r="B83" s="20" t="s">
        <v>40</v>
      </c>
      <c r="C83" s="20" t="s">
        <v>13</v>
      </c>
      <c r="D83" s="124" t="s">
        <v>170</v>
      </c>
      <c r="E83" s="20"/>
      <c r="F83" s="328">
        <f t="shared" si="11"/>
        <v>1270</v>
      </c>
      <c r="G83" s="328">
        <f t="shared" si="11"/>
        <v>1258</v>
      </c>
      <c r="H83" s="280">
        <f t="shared" si="10"/>
        <v>99.05511811023622</v>
      </c>
    </row>
    <row r="84" spans="1:8" s="28" customFormat="1" ht="12.75">
      <c r="A84" s="162" t="s">
        <v>168</v>
      </c>
      <c r="B84" s="20" t="s">
        <v>40</v>
      </c>
      <c r="C84" s="20" t="s">
        <v>13</v>
      </c>
      <c r="D84" s="124" t="s">
        <v>171</v>
      </c>
      <c r="E84" s="20"/>
      <c r="F84" s="328">
        <f t="shared" si="11"/>
        <v>1270</v>
      </c>
      <c r="G84" s="328">
        <f t="shared" si="11"/>
        <v>1258</v>
      </c>
      <c r="H84" s="280">
        <f t="shared" si="10"/>
        <v>99.05511811023622</v>
      </c>
    </row>
    <row r="85" spans="1:8" s="28" customFormat="1" ht="27" customHeight="1">
      <c r="A85" s="72" t="s">
        <v>128</v>
      </c>
      <c r="B85" s="20" t="s">
        <v>40</v>
      </c>
      <c r="C85" s="20" t="s">
        <v>13</v>
      </c>
      <c r="D85" s="124" t="s">
        <v>171</v>
      </c>
      <c r="E85" s="36" t="s">
        <v>127</v>
      </c>
      <c r="F85" s="329">
        <f t="shared" si="11"/>
        <v>1270</v>
      </c>
      <c r="G85" s="329">
        <f t="shared" si="11"/>
        <v>1258</v>
      </c>
      <c r="H85" s="280">
        <f t="shared" si="10"/>
        <v>99.05511811023622</v>
      </c>
    </row>
    <row r="86" spans="1:9" s="28" customFormat="1" ht="32.25" customHeight="1">
      <c r="A86" s="75" t="s">
        <v>119</v>
      </c>
      <c r="B86" s="20" t="s">
        <v>40</v>
      </c>
      <c r="C86" s="20" t="s">
        <v>13</v>
      </c>
      <c r="D86" s="124" t="s">
        <v>171</v>
      </c>
      <c r="E86" s="237" t="s">
        <v>121</v>
      </c>
      <c r="F86" s="330">
        <f>730+380+160</f>
        <v>1270</v>
      </c>
      <c r="G86" s="409">
        <v>1258</v>
      </c>
      <c r="H86" s="280">
        <f t="shared" si="10"/>
        <v>99.05511811023622</v>
      </c>
      <c r="I86" s="277"/>
    </row>
    <row r="87" spans="1:8" s="28" customFormat="1" ht="28.5" customHeight="1">
      <c r="A87" s="83" t="s">
        <v>155</v>
      </c>
      <c r="B87" s="20" t="s">
        <v>40</v>
      </c>
      <c r="C87" s="20" t="s">
        <v>13</v>
      </c>
      <c r="D87" s="124" t="s">
        <v>175</v>
      </c>
      <c r="E87" s="36"/>
      <c r="F87" s="350">
        <f>F89</f>
        <v>475</v>
      </c>
      <c r="G87" s="350">
        <f>G89</f>
        <v>475</v>
      </c>
      <c r="H87" s="280">
        <f t="shared" si="10"/>
        <v>100</v>
      </c>
    </row>
    <row r="88" spans="1:8" s="28" customFormat="1" ht="28.5" customHeight="1">
      <c r="A88" s="82" t="s">
        <v>173</v>
      </c>
      <c r="B88" s="20" t="s">
        <v>40</v>
      </c>
      <c r="C88" s="20" t="s">
        <v>13</v>
      </c>
      <c r="D88" s="124" t="s">
        <v>176</v>
      </c>
      <c r="E88" s="36"/>
      <c r="F88" s="328">
        <f aca="true" t="shared" si="12" ref="F88:G90">F89</f>
        <v>475</v>
      </c>
      <c r="G88" s="328">
        <f t="shared" si="12"/>
        <v>475</v>
      </c>
      <c r="H88" s="280">
        <f t="shared" si="10"/>
        <v>100</v>
      </c>
    </row>
    <row r="89" spans="1:8" s="28" customFormat="1" ht="21" customHeight="1">
      <c r="A89" s="82" t="s">
        <v>174</v>
      </c>
      <c r="B89" s="20" t="s">
        <v>40</v>
      </c>
      <c r="C89" s="20" t="s">
        <v>13</v>
      </c>
      <c r="D89" s="124" t="s">
        <v>177</v>
      </c>
      <c r="E89" s="36"/>
      <c r="F89" s="328">
        <f t="shared" si="12"/>
        <v>475</v>
      </c>
      <c r="G89" s="328">
        <f t="shared" si="12"/>
        <v>475</v>
      </c>
      <c r="H89" s="280">
        <f t="shared" si="10"/>
        <v>100</v>
      </c>
    </row>
    <row r="90" spans="1:8" s="28" customFormat="1" ht="23.25" customHeight="1">
      <c r="A90" s="72" t="s">
        <v>128</v>
      </c>
      <c r="B90" s="20" t="s">
        <v>40</v>
      </c>
      <c r="C90" s="20" t="s">
        <v>13</v>
      </c>
      <c r="D90" s="124" t="s">
        <v>177</v>
      </c>
      <c r="E90" s="36" t="s">
        <v>138</v>
      </c>
      <c r="F90" s="329">
        <f t="shared" si="12"/>
        <v>475</v>
      </c>
      <c r="G90" s="329">
        <f t="shared" si="12"/>
        <v>475</v>
      </c>
      <c r="H90" s="280">
        <f t="shared" si="10"/>
        <v>100</v>
      </c>
    </row>
    <row r="91" spans="1:8" s="28" customFormat="1" ht="28.5" customHeight="1">
      <c r="A91" s="75" t="s">
        <v>119</v>
      </c>
      <c r="B91" s="20" t="s">
        <v>40</v>
      </c>
      <c r="C91" s="20" t="s">
        <v>13</v>
      </c>
      <c r="D91" s="124" t="s">
        <v>177</v>
      </c>
      <c r="E91" s="237" t="s">
        <v>121</v>
      </c>
      <c r="F91" s="330">
        <f>400+75</f>
        <v>475</v>
      </c>
      <c r="G91" s="407">
        <v>475</v>
      </c>
      <c r="H91" s="280">
        <f t="shared" si="10"/>
        <v>100</v>
      </c>
    </row>
    <row r="92" spans="1:8" s="28" customFormat="1" ht="38.25">
      <c r="A92" s="83" t="s">
        <v>156</v>
      </c>
      <c r="B92" s="20" t="s">
        <v>40</v>
      </c>
      <c r="C92" s="20" t="s">
        <v>13</v>
      </c>
      <c r="D92" s="124" t="s">
        <v>180</v>
      </c>
      <c r="E92" s="36"/>
      <c r="F92" s="350">
        <f>F94</f>
        <v>2136.6</v>
      </c>
      <c r="G92" s="350">
        <f>G94</f>
        <v>2131.9</v>
      </c>
      <c r="H92" s="280">
        <f t="shared" si="10"/>
        <v>99.78002433773285</v>
      </c>
    </row>
    <row r="93" spans="1:8" s="28" customFormat="1" ht="25.5">
      <c r="A93" s="82" t="s">
        <v>178</v>
      </c>
      <c r="B93" s="20" t="s">
        <v>40</v>
      </c>
      <c r="C93" s="20" t="s">
        <v>13</v>
      </c>
      <c r="D93" s="124" t="s">
        <v>181</v>
      </c>
      <c r="E93" s="36"/>
      <c r="F93" s="328">
        <f aca="true" t="shared" si="13" ref="F93:G95">F94</f>
        <v>2136.6</v>
      </c>
      <c r="G93" s="328">
        <f t="shared" si="13"/>
        <v>2131.9</v>
      </c>
      <c r="H93" s="280">
        <f t="shared" si="10"/>
        <v>99.78002433773285</v>
      </c>
    </row>
    <row r="94" spans="1:8" s="28" customFormat="1" ht="12.75">
      <c r="A94" s="82" t="s">
        <v>179</v>
      </c>
      <c r="B94" s="20" t="s">
        <v>40</v>
      </c>
      <c r="C94" s="20" t="s">
        <v>13</v>
      </c>
      <c r="D94" s="124" t="s">
        <v>182</v>
      </c>
      <c r="E94" s="36"/>
      <c r="F94" s="328">
        <f t="shared" si="13"/>
        <v>2136.6</v>
      </c>
      <c r="G94" s="328">
        <f t="shared" si="13"/>
        <v>2131.9</v>
      </c>
      <c r="H94" s="280">
        <f t="shared" si="10"/>
        <v>99.78002433773285</v>
      </c>
    </row>
    <row r="95" spans="1:8" s="28" customFormat="1" ht="25.5">
      <c r="A95" s="72" t="s">
        <v>128</v>
      </c>
      <c r="B95" s="25" t="s">
        <v>40</v>
      </c>
      <c r="C95" s="25" t="s">
        <v>13</v>
      </c>
      <c r="D95" s="124" t="s">
        <v>182</v>
      </c>
      <c r="E95" s="36" t="s">
        <v>127</v>
      </c>
      <c r="F95" s="329">
        <f t="shared" si="13"/>
        <v>2136.6</v>
      </c>
      <c r="G95" s="329">
        <f t="shared" si="13"/>
        <v>2131.9</v>
      </c>
      <c r="H95" s="280">
        <f t="shared" si="10"/>
        <v>99.78002433773285</v>
      </c>
    </row>
    <row r="96" spans="1:9" s="28" customFormat="1" ht="47.25" customHeight="1">
      <c r="A96" s="75" t="s">
        <v>119</v>
      </c>
      <c r="B96" s="25" t="s">
        <v>40</v>
      </c>
      <c r="C96" s="25" t="s">
        <v>13</v>
      </c>
      <c r="D96" s="124" t="s">
        <v>182</v>
      </c>
      <c r="E96" s="238" t="s">
        <v>121</v>
      </c>
      <c r="F96" s="330">
        <f>2206+30-99.4</f>
        <v>2136.6</v>
      </c>
      <c r="G96" s="123">
        <v>2131.9</v>
      </c>
      <c r="H96" s="280">
        <f t="shared" si="10"/>
        <v>99.78002433773285</v>
      </c>
      <c r="I96" s="277"/>
    </row>
    <row r="97" spans="1:8" s="28" customFormat="1" ht="27" customHeight="1">
      <c r="A97" s="119" t="s">
        <v>148</v>
      </c>
      <c r="B97" s="25" t="s">
        <v>40</v>
      </c>
      <c r="C97" s="25" t="s">
        <v>13</v>
      </c>
      <c r="D97" s="20" t="s">
        <v>186</v>
      </c>
      <c r="E97" s="25"/>
      <c r="F97" s="351">
        <f>F98</f>
        <v>2235</v>
      </c>
      <c r="G97" s="351">
        <f>G98</f>
        <v>2038.1</v>
      </c>
      <c r="H97" s="280">
        <f t="shared" si="10"/>
        <v>91.19015659955257</v>
      </c>
    </row>
    <row r="98" spans="1:8" s="28" customFormat="1" ht="15" customHeight="1">
      <c r="A98" s="29" t="s">
        <v>41</v>
      </c>
      <c r="B98" s="25" t="s">
        <v>40</v>
      </c>
      <c r="C98" s="25" t="s">
        <v>13</v>
      </c>
      <c r="D98" s="20" t="s">
        <v>184</v>
      </c>
      <c r="E98" s="25"/>
      <c r="F98" s="352">
        <f>F99+F102</f>
        <v>2235</v>
      </c>
      <c r="G98" s="352">
        <f>G99+G102</f>
        <v>2038.1</v>
      </c>
      <c r="H98" s="280">
        <f t="shared" si="10"/>
        <v>91.19015659955257</v>
      </c>
    </row>
    <row r="99" spans="1:8" s="28" customFormat="1" ht="12.75">
      <c r="A99" s="22" t="s">
        <v>42</v>
      </c>
      <c r="B99" s="25" t="s">
        <v>40</v>
      </c>
      <c r="C99" s="25" t="s">
        <v>13</v>
      </c>
      <c r="D99" s="20" t="s">
        <v>185</v>
      </c>
      <c r="E99" s="25"/>
      <c r="F99" s="352">
        <f>F100</f>
        <v>2200</v>
      </c>
      <c r="G99" s="352">
        <f>G100</f>
        <v>2003.1</v>
      </c>
      <c r="H99" s="280">
        <f t="shared" si="10"/>
        <v>91.05</v>
      </c>
    </row>
    <row r="100" spans="1:8" s="28" customFormat="1" ht="25.5">
      <c r="A100" s="72" t="s">
        <v>128</v>
      </c>
      <c r="B100" s="25" t="s">
        <v>40</v>
      </c>
      <c r="C100" s="25" t="s">
        <v>13</v>
      </c>
      <c r="D100" s="20" t="s">
        <v>185</v>
      </c>
      <c r="E100" s="25" t="s">
        <v>127</v>
      </c>
      <c r="F100" s="352">
        <f>F101</f>
        <v>2200</v>
      </c>
      <c r="G100" s="352">
        <f>G101</f>
        <v>2003.1</v>
      </c>
      <c r="H100" s="280">
        <f t="shared" si="10"/>
        <v>91.05</v>
      </c>
    </row>
    <row r="101" spans="1:8" s="28" customFormat="1" ht="27" customHeight="1">
      <c r="A101" s="75" t="s">
        <v>119</v>
      </c>
      <c r="B101" s="25" t="s">
        <v>40</v>
      </c>
      <c r="C101" s="25" t="s">
        <v>13</v>
      </c>
      <c r="D101" s="20" t="s">
        <v>185</v>
      </c>
      <c r="E101" s="25" t="s">
        <v>121</v>
      </c>
      <c r="F101" s="328">
        <v>2200</v>
      </c>
      <c r="G101" s="123">
        <v>2003.1</v>
      </c>
      <c r="H101" s="280">
        <f t="shared" si="10"/>
        <v>91.05</v>
      </c>
    </row>
    <row r="102" spans="1:8" s="28" customFormat="1" ht="27" customHeight="1">
      <c r="A102" s="316" t="s">
        <v>300</v>
      </c>
      <c r="B102" s="317" t="s">
        <v>40</v>
      </c>
      <c r="C102" s="317" t="s">
        <v>13</v>
      </c>
      <c r="D102" s="317" t="s">
        <v>301</v>
      </c>
      <c r="E102" s="287"/>
      <c r="F102" s="353">
        <f>F103</f>
        <v>35</v>
      </c>
      <c r="G102" s="353">
        <f>G103</f>
        <v>35</v>
      </c>
      <c r="H102" s="280">
        <f t="shared" si="10"/>
        <v>100</v>
      </c>
    </row>
    <row r="103" spans="1:8" s="28" customFormat="1" ht="21.75" customHeight="1">
      <c r="A103" s="72" t="s">
        <v>129</v>
      </c>
      <c r="B103" s="317" t="s">
        <v>40</v>
      </c>
      <c r="C103" s="317" t="s">
        <v>13</v>
      </c>
      <c r="D103" s="317" t="s">
        <v>301</v>
      </c>
      <c r="E103" s="287">
        <v>800</v>
      </c>
      <c r="F103" s="353">
        <f>F104</f>
        <v>35</v>
      </c>
      <c r="G103" s="353">
        <f>G104</f>
        <v>35</v>
      </c>
      <c r="H103" s="280">
        <f t="shared" si="10"/>
        <v>100</v>
      </c>
    </row>
    <row r="104" spans="1:8" s="28" customFormat="1" ht="54" customHeight="1">
      <c r="A104" s="72" t="s">
        <v>306</v>
      </c>
      <c r="B104" s="317" t="s">
        <v>40</v>
      </c>
      <c r="C104" s="317" t="s">
        <v>13</v>
      </c>
      <c r="D104" s="317" t="s">
        <v>301</v>
      </c>
      <c r="E104" s="318">
        <v>810</v>
      </c>
      <c r="F104" s="354">
        <v>35</v>
      </c>
      <c r="G104" s="407">
        <v>35</v>
      </c>
      <c r="H104" s="280">
        <f t="shared" si="10"/>
        <v>100</v>
      </c>
    </row>
    <row r="105" spans="1:8" ht="12.75">
      <c r="A105" s="27" t="s">
        <v>43</v>
      </c>
      <c r="B105" s="13" t="s">
        <v>19</v>
      </c>
      <c r="C105" s="13"/>
      <c r="D105" s="13"/>
      <c r="E105" s="13"/>
      <c r="F105" s="355">
        <f>F106+F111</f>
        <v>534.3</v>
      </c>
      <c r="G105" s="355">
        <f>G106+G111</f>
        <v>528.3</v>
      </c>
      <c r="H105" s="412">
        <f t="shared" si="10"/>
        <v>98.87703537338574</v>
      </c>
    </row>
    <row r="106" spans="1:8" ht="15">
      <c r="A106" s="89" t="s">
        <v>246</v>
      </c>
      <c r="B106" s="301" t="s">
        <v>19</v>
      </c>
      <c r="C106" s="301" t="s">
        <v>8</v>
      </c>
      <c r="D106" s="301"/>
      <c r="E106" s="305"/>
      <c r="F106" s="356">
        <f aca="true" t="shared" si="14" ref="F106:G109">F107</f>
        <v>424.3</v>
      </c>
      <c r="G106" s="356">
        <f t="shared" si="14"/>
        <v>424.2</v>
      </c>
      <c r="H106" s="413">
        <f t="shared" si="10"/>
        <v>99.97643176997407</v>
      </c>
    </row>
    <row r="107" spans="1:8" ht="25.5">
      <c r="A107" s="297" t="s">
        <v>148</v>
      </c>
      <c r="B107" s="303" t="s">
        <v>19</v>
      </c>
      <c r="C107" s="303" t="s">
        <v>8</v>
      </c>
      <c r="D107" s="84" t="s">
        <v>248</v>
      </c>
      <c r="E107" s="302"/>
      <c r="F107" s="328">
        <f t="shared" si="14"/>
        <v>424.3</v>
      </c>
      <c r="G107" s="328">
        <f t="shared" si="14"/>
        <v>424.2</v>
      </c>
      <c r="H107" s="280">
        <f t="shared" si="10"/>
        <v>99.97643176997407</v>
      </c>
    </row>
    <row r="108" spans="1:8" ht="25.5">
      <c r="A108" s="76" t="s">
        <v>247</v>
      </c>
      <c r="B108" s="303" t="s">
        <v>19</v>
      </c>
      <c r="C108" s="303" t="s">
        <v>8</v>
      </c>
      <c r="D108" s="304" t="s">
        <v>216</v>
      </c>
      <c r="E108" s="302"/>
      <c r="F108" s="328">
        <f t="shared" si="14"/>
        <v>424.3</v>
      </c>
      <c r="G108" s="328">
        <f t="shared" si="14"/>
        <v>424.2</v>
      </c>
      <c r="H108" s="280">
        <f t="shared" si="10"/>
        <v>99.97643176997407</v>
      </c>
    </row>
    <row r="109" spans="1:8" ht="25.5">
      <c r="A109" s="72" t="s">
        <v>128</v>
      </c>
      <c r="B109" s="303" t="s">
        <v>19</v>
      </c>
      <c r="C109" s="303" t="s">
        <v>8</v>
      </c>
      <c r="D109" s="304" t="s">
        <v>216</v>
      </c>
      <c r="E109" s="84" t="s">
        <v>127</v>
      </c>
      <c r="F109" s="329">
        <f t="shared" si="14"/>
        <v>424.3</v>
      </c>
      <c r="G109" s="329">
        <f t="shared" si="14"/>
        <v>424.2</v>
      </c>
      <c r="H109" s="280">
        <f t="shared" si="10"/>
        <v>99.97643176997407</v>
      </c>
    </row>
    <row r="110" spans="1:8" ht="33.75" customHeight="1">
      <c r="A110" s="75" t="s">
        <v>119</v>
      </c>
      <c r="B110" s="303" t="s">
        <v>19</v>
      </c>
      <c r="C110" s="303" t="s">
        <v>8</v>
      </c>
      <c r="D110" s="304" t="s">
        <v>216</v>
      </c>
      <c r="E110" s="84" t="s">
        <v>121</v>
      </c>
      <c r="F110" s="330">
        <f>600-175.7</f>
        <v>424.3</v>
      </c>
      <c r="G110" s="123">
        <v>424.2</v>
      </c>
      <c r="H110" s="280">
        <f t="shared" si="10"/>
        <v>99.97643176997407</v>
      </c>
    </row>
    <row r="111" spans="1:8" ht="12.75">
      <c r="A111" s="298" t="s">
        <v>44</v>
      </c>
      <c r="B111" s="299" t="s">
        <v>19</v>
      </c>
      <c r="C111" s="299" t="s">
        <v>19</v>
      </c>
      <c r="D111" s="300"/>
      <c r="E111" s="299"/>
      <c r="F111" s="357">
        <f aca="true" t="shared" si="15" ref="F111:G114">F112</f>
        <v>110</v>
      </c>
      <c r="G111" s="357">
        <f t="shared" si="15"/>
        <v>104.1</v>
      </c>
      <c r="H111" s="413">
        <f t="shared" si="10"/>
        <v>94.63636363636364</v>
      </c>
    </row>
    <row r="112" spans="1:8" ht="25.5">
      <c r="A112" s="16" t="s">
        <v>148</v>
      </c>
      <c r="B112" s="25" t="s">
        <v>19</v>
      </c>
      <c r="C112" s="25" t="s">
        <v>19</v>
      </c>
      <c r="D112" s="20" t="s">
        <v>186</v>
      </c>
      <c r="E112" s="25"/>
      <c r="F112" s="352">
        <f t="shared" si="15"/>
        <v>110</v>
      </c>
      <c r="G112" s="352">
        <f t="shared" si="15"/>
        <v>104.1</v>
      </c>
      <c r="H112" s="280">
        <f t="shared" si="10"/>
        <v>94.63636363636364</v>
      </c>
    </row>
    <row r="113" spans="1:8" ht="42.75" customHeight="1">
      <c r="A113" s="79" t="s">
        <v>140</v>
      </c>
      <c r="B113" s="25" t="s">
        <v>19</v>
      </c>
      <c r="C113" s="25" t="s">
        <v>19</v>
      </c>
      <c r="D113" s="20" t="s">
        <v>187</v>
      </c>
      <c r="E113" s="25"/>
      <c r="F113" s="352">
        <f t="shared" si="15"/>
        <v>110</v>
      </c>
      <c r="G113" s="352">
        <f t="shared" si="15"/>
        <v>104.1</v>
      </c>
      <c r="H113" s="280">
        <f t="shared" si="10"/>
        <v>94.63636363636364</v>
      </c>
    </row>
    <row r="114" spans="1:8" ht="25.5">
      <c r="A114" s="72" t="s">
        <v>128</v>
      </c>
      <c r="B114" s="25" t="s">
        <v>19</v>
      </c>
      <c r="C114" s="25" t="s">
        <v>19</v>
      </c>
      <c r="D114" s="20" t="s">
        <v>187</v>
      </c>
      <c r="E114" s="25" t="s">
        <v>127</v>
      </c>
      <c r="F114" s="352">
        <f t="shared" si="15"/>
        <v>110</v>
      </c>
      <c r="G114" s="352">
        <f t="shared" si="15"/>
        <v>104.1</v>
      </c>
      <c r="H114" s="280">
        <f t="shared" si="10"/>
        <v>94.63636363636364</v>
      </c>
    </row>
    <row r="115" spans="1:8" ht="27.75" customHeight="1">
      <c r="A115" s="75" t="s">
        <v>119</v>
      </c>
      <c r="B115" s="25" t="s">
        <v>19</v>
      </c>
      <c r="C115" s="25" t="s">
        <v>19</v>
      </c>
      <c r="D115" s="20" t="s">
        <v>187</v>
      </c>
      <c r="E115" s="36" t="s">
        <v>121</v>
      </c>
      <c r="F115" s="328">
        <v>110</v>
      </c>
      <c r="G115" s="72">
        <v>104.1</v>
      </c>
      <c r="H115" s="280">
        <f t="shared" si="10"/>
        <v>94.63636363636364</v>
      </c>
    </row>
    <row r="116" spans="1:8" ht="14.25" customHeight="1">
      <c r="A116" s="12" t="s">
        <v>45</v>
      </c>
      <c r="B116" s="13" t="s">
        <v>33</v>
      </c>
      <c r="C116" s="13"/>
      <c r="D116" s="13"/>
      <c r="E116" s="13"/>
      <c r="F116" s="343">
        <f>F117+F142</f>
        <v>19513.100000000002</v>
      </c>
      <c r="G116" s="343">
        <f>G117+G142</f>
        <v>17666.2</v>
      </c>
      <c r="H116" s="412">
        <f t="shared" si="10"/>
        <v>90.53507643583028</v>
      </c>
    </row>
    <row r="117" spans="1:8" ht="12.75">
      <c r="A117" s="14" t="s">
        <v>46</v>
      </c>
      <c r="B117" s="15" t="s">
        <v>33</v>
      </c>
      <c r="C117" s="15" t="s">
        <v>8</v>
      </c>
      <c r="D117" s="15"/>
      <c r="E117" s="15"/>
      <c r="F117" s="339">
        <f>F118+F138</f>
        <v>16621.2</v>
      </c>
      <c r="G117" s="339">
        <f>G118+G138</f>
        <v>14778.7</v>
      </c>
      <c r="H117" s="414">
        <f t="shared" si="10"/>
        <v>88.91475946381729</v>
      </c>
    </row>
    <row r="118" spans="1:8" ht="38.25">
      <c r="A118" s="29" t="s">
        <v>141</v>
      </c>
      <c r="B118" s="20" t="s">
        <v>33</v>
      </c>
      <c r="C118" s="20" t="s">
        <v>8</v>
      </c>
      <c r="D118" s="20" t="s">
        <v>191</v>
      </c>
      <c r="E118" s="20"/>
      <c r="F118" s="332">
        <f>F119+F123+F127+F131</f>
        <v>16305.2</v>
      </c>
      <c r="G118" s="332">
        <f>G119+G123+G127+G131</f>
        <v>14463.5</v>
      </c>
      <c r="H118" s="280">
        <f t="shared" si="10"/>
        <v>88.70483036086647</v>
      </c>
    </row>
    <row r="119" spans="1:8" ht="38.25">
      <c r="A119" s="82" t="s">
        <v>192</v>
      </c>
      <c r="B119" s="20" t="s">
        <v>33</v>
      </c>
      <c r="C119" s="20" t="s">
        <v>8</v>
      </c>
      <c r="D119" s="124" t="s">
        <v>194</v>
      </c>
      <c r="E119" s="20"/>
      <c r="F119" s="332">
        <f aca="true" t="shared" si="16" ref="F119:G121">F120</f>
        <v>205</v>
      </c>
      <c r="G119" s="332">
        <f t="shared" si="16"/>
        <v>140.7</v>
      </c>
      <c r="H119" s="280">
        <f t="shared" si="10"/>
        <v>68.6341463414634</v>
      </c>
    </row>
    <row r="120" spans="1:8" ht="25.5">
      <c r="A120" s="82" t="s">
        <v>193</v>
      </c>
      <c r="B120" s="20" t="s">
        <v>33</v>
      </c>
      <c r="C120" s="20" t="s">
        <v>8</v>
      </c>
      <c r="D120" s="124" t="s">
        <v>195</v>
      </c>
      <c r="E120" s="20"/>
      <c r="F120" s="332">
        <f t="shared" si="16"/>
        <v>205</v>
      </c>
      <c r="G120" s="332">
        <f t="shared" si="16"/>
        <v>140.7</v>
      </c>
      <c r="H120" s="280">
        <f t="shared" si="10"/>
        <v>68.6341463414634</v>
      </c>
    </row>
    <row r="121" spans="1:8" ht="25.5" customHeight="1">
      <c r="A121" s="72" t="s">
        <v>144</v>
      </c>
      <c r="B121" s="17" t="s">
        <v>33</v>
      </c>
      <c r="C121" s="17" t="s">
        <v>8</v>
      </c>
      <c r="D121" s="124" t="s">
        <v>196</v>
      </c>
      <c r="E121" s="17" t="s">
        <v>102</v>
      </c>
      <c r="F121" s="340">
        <f t="shared" si="16"/>
        <v>205</v>
      </c>
      <c r="G121" s="340">
        <f t="shared" si="16"/>
        <v>140.7</v>
      </c>
      <c r="H121" s="280">
        <f t="shared" si="10"/>
        <v>68.6341463414634</v>
      </c>
    </row>
    <row r="122" spans="1:8" ht="12.75">
      <c r="A122" s="72" t="s">
        <v>145</v>
      </c>
      <c r="B122" s="17" t="s">
        <v>33</v>
      </c>
      <c r="C122" s="17" t="s">
        <v>8</v>
      </c>
      <c r="D122" s="124" t="s">
        <v>196</v>
      </c>
      <c r="E122" s="17" t="s">
        <v>93</v>
      </c>
      <c r="F122" s="340">
        <v>205</v>
      </c>
      <c r="G122" s="72">
        <v>140.7</v>
      </c>
      <c r="H122" s="280">
        <f t="shared" si="10"/>
        <v>68.6341463414634</v>
      </c>
    </row>
    <row r="123" spans="1:8" ht="25.5">
      <c r="A123" s="72" t="s">
        <v>197</v>
      </c>
      <c r="B123" s="17" t="s">
        <v>33</v>
      </c>
      <c r="C123" s="17" t="s">
        <v>8</v>
      </c>
      <c r="D123" s="124" t="s">
        <v>199</v>
      </c>
      <c r="E123" s="91"/>
      <c r="F123" s="358">
        <f aca="true" t="shared" si="17" ref="F123:G125">F124</f>
        <v>14742.2</v>
      </c>
      <c r="G123" s="358">
        <f t="shared" si="17"/>
        <v>13121.4</v>
      </c>
      <c r="H123" s="280">
        <f t="shared" si="10"/>
        <v>89.00571149489221</v>
      </c>
    </row>
    <row r="124" spans="1:8" ht="12.75">
      <c r="A124" s="72" t="s">
        <v>198</v>
      </c>
      <c r="B124" s="17" t="s">
        <v>33</v>
      </c>
      <c r="C124" s="17" t="s">
        <v>8</v>
      </c>
      <c r="D124" s="124" t="s">
        <v>200</v>
      </c>
      <c r="E124" s="91"/>
      <c r="F124" s="358">
        <f t="shared" si="17"/>
        <v>14742.2</v>
      </c>
      <c r="G124" s="358">
        <f t="shared" si="17"/>
        <v>13121.4</v>
      </c>
      <c r="H124" s="280">
        <f t="shared" si="10"/>
        <v>89.00571149489221</v>
      </c>
    </row>
    <row r="125" spans="1:8" ht="27.75" customHeight="1">
      <c r="A125" s="72" t="s">
        <v>144</v>
      </c>
      <c r="B125" s="17" t="s">
        <v>33</v>
      </c>
      <c r="C125" s="17" t="s">
        <v>8</v>
      </c>
      <c r="D125" s="124" t="s">
        <v>200</v>
      </c>
      <c r="E125" s="17" t="s">
        <v>102</v>
      </c>
      <c r="F125" s="358">
        <f t="shared" si="17"/>
        <v>14742.2</v>
      </c>
      <c r="G125" s="358">
        <f t="shared" si="17"/>
        <v>13121.4</v>
      </c>
      <c r="H125" s="280">
        <f t="shared" si="10"/>
        <v>89.00571149489221</v>
      </c>
    </row>
    <row r="126" spans="1:9" ht="23.25" customHeight="1">
      <c r="A126" s="72" t="s">
        <v>145</v>
      </c>
      <c r="B126" s="108" t="s">
        <v>33</v>
      </c>
      <c r="C126" s="17" t="s">
        <v>8</v>
      </c>
      <c r="D126" s="124" t="s">
        <v>201</v>
      </c>
      <c r="E126" s="17" t="s">
        <v>93</v>
      </c>
      <c r="F126" s="359">
        <f>14575.6+166.6</f>
        <v>14742.2</v>
      </c>
      <c r="G126" s="405">
        <v>13121.4</v>
      </c>
      <c r="H126" s="280">
        <f t="shared" si="10"/>
        <v>89.00571149489221</v>
      </c>
      <c r="I126" s="28"/>
    </row>
    <row r="127" spans="1:9" ht="37.5" customHeight="1">
      <c r="A127" s="82" t="s">
        <v>239</v>
      </c>
      <c r="B127" s="20" t="s">
        <v>33</v>
      </c>
      <c r="C127" s="20" t="s">
        <v>8</v>
      </c>
      <c r="D127" s="124" t="s">
        <v>240</v>
      </c>
      <c r="E127" s="233"/>
      <c r="F127" s="360">
        <f aca="true" t="shared" si="18" ref="F127:G129">F128</f>
        <v>1000</v>
      </c>
      <c r="G127" s="360">
        <f t="shared" si="18"/>
        <v>843.4</v>
      </c>
      <c r="H127" s="280">
        <f t="shared" si="10"/>
        <v>84.34</v>
      </c>
      <c r="I127" s="28"/>
    </row>
    <row r="128" spans="1:9" ht="30.75" customHeight="1">
      <c r="A128" s="82" t="s">
        <v>241</v>
      </c>
      <c r="B128" s="20" t="s">
        <v>33</v>
      </c>
      <c r="C128" s="20" t="s">
        <v>8</v>
      </c>
      <c r="D128" s="124" t="s">
        <v>242</v>
      </c>
      <c r="E128" s="233"/>
      <c r="F128" s="360">
        <f t="shared" si="18"/>
        <v>1000</v>
      </c>
      <c r="G128" s="360">
        <f t="shared" si="18"/>
        <v>843.4</v>
      </c>
      <c r="H128" s="280">
        <f t="shared" si="10"/>
        <v>84.34</v>
      </c>
      <c r="I128" s="28"/>
    </row>
    <row r="129" spans="1:9" ht="30" customHeight="1">
      <c r="A129" s="72" t="s">
        <v>144</v>
      </c>
      <c r="B129" s="17" t="s">
        <v>33</v>
      </c>
      <c r="C129" s="17" t="s">
        <v>8</v>
      </c>
      <c r="D129" s="124" t="s">
        <v>243</v>
      </c>
      <c r="E129" s="232" t="s">
        <v>102</v>
      </c>
      <c r="F129" s="360">
        <f t="shared" si="18"/>
        <v>1000</v>
      </c>
      <c r="G129" s="360">
        <f t="shared" si="18"/>
        <v>843.4</v>
      </c>
      <c r="H129" s="280">
        <f t="shared" si="10"/>
        <v>84.34</v>
      </c>
      <c r="I129" s="28"/>
    </row>
    <row r="130" spans="1:9" ht="21.75" customHeight="1">
      <c r="A130" s="72" t="s">
        <v>228</v>
      </c>
      <c r="B130" s="17" t="s">
        <v>33</v>
      </c>
      <c r="C130" s="17" t="s">
        <v>8</v>
      </c>
      <c r="D130" s="124" t="s">
        <v>242</v>
      </c>
      <c r="E130" s="232" t="s">
        <v>93</v>
      </c>
      <c r="F130" s="361">
        <v>1000</v>
      </c>
      <c r="G130" s="123">
        <v>843.4</v>
      </c>
      <c r="H130" s="280">
        <f t="shared" si="10"/>
        <v>84.34</v>
      </c>
      <c r="I130" s="28"/>
    </row>
    <row r="131" spans="1:9" ht="43.5" customHeight="1">
      <c r="A131" s="82" t="s">
        <v>296</v>
      </c>
      <c r="B131" s="20" t="s">
        <v>33</v>
      </c>
      <c r="C131" s="20" t="s">
        <v>8</v>
      </c>
      <c r="D131" s="124" t="s">
        <v>302</v>
      </c>
      <c r="E131" s="233"/>
      <c r="F131" s="361">
        <f>F132+F135</f>
        <v>358</v>
      </c>
      <c r="G131" s="361">
        <f>G132+G135</f>
        <v>358</v>
      </c>
      <c r="H131" s="280">
        <f t="shared" si="10"/>
        <v>100</v>
      </c>
      <c r="I131" s="28"/>
    </row>
    <row r="132" spans="1:9" ht="45" customHeight="1">
      <c r="A132" s="82" t="s">
        <v>297</v>
      </c>
      <c r="B132" s="20" t="s">
        <v>33</v>
      </c>
      <c r="C132" s="20" t="s">
        <v>8</v>
      </c>
      <c r="D132" s="124" t="s">
        <v>303</v>
      </c>
      <c r="E132" s="233"/>
      <c r="F132" s="361">
        <f>F133</f>
        <v>119</v>
      </c>
      <c r="G132" s="361">
        <f>G133</f>
        <v>119</v>
      </c>
      <c r="H132" s="280">
        <f t="shared" si="10"/>
        <v>100</v>
      </c>
      <c r="I132" s="28"/>
    </row>
    <row r="133" spans="1:9" ht="29.25" customHeight="1">
      <c r="A133" s="72" t="s">
        <v>144</v>
      </c>
      <c r="B133" s="17" t="s">
        <v>33</v>
      </c>
      <c r="C133" s="17" t="s">
        <v>8</v>
      </c>
      <c r="D133" s="124" t="s">
        <v>304</v>
      </c>
      <c r="E133" s="232" t="s">
        <v>102</v>
      </c>
      <c r="F133" s="361">
        <f>F134</f>
        <v>119</v>
      </c>
      <c r="G133" s="361">
        <f>G134</f>
        <v>119</v>
      </c>
      <c r="H133" s="280">
        <f t="shared" si="10"/>
        <v>100</v>
      </c>
      <c r="I133" s="28"/>
    </row>
    <row r="134" spans="1:9" ht="13.5" customHeight="1">
      <c r="A134" s="72" t="s">
        <v>228</v>
      </c>
      <c r="B134" s="17" t="s">
        <v>33</v>
      </c>
      <c r="C134" s="17" t="s">
        <v>8</v>
      </c>
      <c r="D134" s="124" t="s">
        <v>303</v>
      </c>
      <c r="E134" s="232" t="s">
        <v>93</v>
      </c>
      <c r="F134" s="361">
        <v>119</v>
      </c>
      <c r="G134" s="410">
        <v>119</v>
      </c>
      <c r="H134" s="280">
        <f t="shared" si="10"/>
        <v>100</v>
      </c>
      <c r="I134" s="28"/>
    </row>
    <row r="135" spans="1:9" ht="49.5" customHeight="1">
      <c r="A135" s="72" t="s">
        <v>298</v>
      </c>
      <c r="B135" s="17" t="s">
        <v>33</v>
      </c>
      <c r="C135" s="17" t="s">
        <v>8</v>
      </c>
      <c r="D135" s="124" t="s">
        <v>305</v>
      </c>
      <c r="E135" s="232"/>
      <c r="F135" s="361">
        <f>F136</f>
        <v>239</v>
      </c>
      <c r="G135" s="361">
        <f>G136</f>
        <v>239</v>
      </c>
      <c r="H135" s="280">
        <f t="shared" si="10"/>
        <v>100</v>
      </c>
      <c r="I135" s="28"/>
    </row>
    <row r="136" spans="1:9" ht="29.25" customHeight="1">
      <c r="A136" s="72" t="s">
        <v>144</v>
      </c>
      <c r="B136" s="17" t="s">
        <v>33</v>
      </c>
      <c r="C136" s="17" t="s">
        <v>8</v>
      </c>
      <c r="D136" s="124" t="s">
        <v>305</v>
      </c>
      <c r="E136" s="232" t="s">
        <v>102</v>
      </c>
      <c r="F136" s="361">
        <f>F137</f>
        <v>239</v>
      </c>
      <c r="G136" s="361">
        <f>G137</f>
        <v>239</v>
      </c>
      <c r="H136" s="280">
        <f t="shared" si="10"/>
        <v>100</v>
      </c>
      <c r="I136" s="28"/>
    </row>
    <row r="137" spans="1:9" ht="14.25" customHeight="1">
      <c r="A137" s="72" t="s">
        <v>228</v>
      </c>
      <c r="B137" s="17" t="s">
        <v>33</v>
      </c>
      <c r="C137" s="17" t="s">
        <v>8</v>
      </c>
      <c r="D137" s="124" t="s">
        <v>305</v>
      </c>
      <c r="E137" s="232" t="s">
        <v>93</v>
      </c>
      <c r="F137" s="361">
        <v>239</v>
      </c>
      <c r="G137" s="410">
        <v>239</v>
      </c>
      <c r="H137" s="280">
        <f t="shared" si="10"/>
        <v>100</v>
      </c>
      <c r="I137" s="28"/>
    </row>
    <row r="138" spans="1:9" ht="25.5">
      <c r="A138" s="119" t="s">
        <v>148</v>
      </c>
      <c r="B138" s="108" t="s">
        <v>33</v>
      </c>
      <c r="C138" s="17" t="s">
        <v>8</v>
      </c>
      <c r="D138" s="281" t="s">
        <v>186</v>
      </c>
      <c r="E138" s="165"/>
      <c r="F138" s="358">
        <f aca="true" t="shared" si="19" ref="F138:G140">F139</f>
        <v>316</v>
      </c>
      <c r="G138" s="358">
        <f t="shared" si="19"/>
        <v>315.2</v>
      </c>
      <c r="H138" s="280">
        <f t="shared" si="10"/>
        <v>99.74683544303798</v>
      </c>
      <c r="I138" s="28"/>
    </row>
    <row r="139" spans="1:9" ht="38.25">
      <c r="A139" s="123" t="s">
        <v>140</v>
      </c>
      <c r="B139" s="17" t="s">
        <v>33</v>
      </c>
      <c r="C139" s="17" t="s">
        <v>8</v>
      </c>
      <c r="D139" s="20" t="s">
        <v>187</v>
      </c>
      <c r="E139" s="91"/>
      <c r="F139" s="333">
        <f t="shared" si="19"/>
        <v>316</v>
      </c>
      <c r="G139" s="333">
        <f t="shared" si="19"/>
        <v>315.2</v>
      </c>
      <c r="H139" s="280">
        <f t="shared" si="10"/>
        <v>99.74683544303798</v>
      </c>
      <c r="I139" s="28"/>
    </row>
    <row r="140" spans="1:9" ht="25.5">
      <c r="A140" s="123" t="s">
        <v>128</v>
      </c>
      <c r="B140" s="17" t="s">
        <v>33</v>
      </c>
      <c r="C140" s="17" t="s">
        <v>8</v>
      </c>
      <c r="D140" s="20" t="s">
        <v>187</v>
      </c>
      <c r="E140" s="91" t="s">
        <v>127</v>
      </c>
      <c r="F140" s="333">
        <f t="shared" si="19"/>
        <v>316</v>
      </c>
      <c r="G140" s="333">
        <f t="shared" si="19"/>
        <v>315.2</v>
      </c>
      <c r="H140" s="280">
        <f t="shared" si="10"/>
        <v>99.74683544303798</v>
      </c>
      <c r="I140" s="28"/>
    </row>
    <row r="141" spans="1:9" ht="28.5" customHeight="1">
      <c r="A141" s="82" t="s">
        <v>119</v>
      </c>
      <c r="B141" s="17" t="s">
        <v>33</v>
      </c>
      <c r="C141" s="17" t="s">
        <v>8</v>
      </c>
      <c r="D141" s="20" t="s">
        <v>187</v>
      </c>
      <c r="E141" s="239" t="s">
        <v>121</v>
      </c>
      <c r="F141" s="344">
        <f>250+66</f>
        <v>316</v>
      </c>
      <c r="G141" s="123">
        <v>315.2</v>
      </c>
      <c r="H141" s="280">
        <f aca="true" t="shared" si="20" ref="H141:H180">G141*100/F141</f>
        <v>99.74683544303798</v>
      </c>
      <c r="I141" s="28"/>
    </row>
    <row r="142" spans="1:9" ht="15.75" customHeight="1">
      <c r="A142" s="65" t="s">
        <v>47</v>
      </c>
      <c r="B142" s="66" t="s">
        <v>33</v>
      </c>
      <c r="C142" s="66" t="s">
        <v>15</v>
      </c>
      <c r="D142" s="66"/>
      <c r="E142" s="66"/>
      <c r="F142" s="362">
        <f aca="true" t="shared" si="21" ref="F142:G144">F143</f>
        <v>2891.9</v>
      </c>
      <c r="G142" s="362">
        <f t="shared" si="21"/>
        <v>2887.5</v>
      </c>
      <c r="H142" s="416">
        <f t="shared" si="20"/>
        <v>99.847850893876</v>
      </c>
      <c r="I142" s="28"/>
    </row>
    <row r="143" spans="1:8" ht="38.25">
      <c r="A143" s="29" t="s">
        <v>141</v>
      </c>
      <c r="B143" s="20" t="s">
        <v>33</v>
      </c>
      <c r="C143" s="20" t="s">
        <v>15</v>
      </c>
      <c r="D143" s="20" t="s">
        <v>191</v>
      </c>
      <c r="E143" s="20"/>
      <c r="F143" s="332">
        <f t="shared" si="21"/>
        <v>2891.9</v>
      </c>
      <c r="G143" s="332">
        <f t="shared" si="21"/>
        <v>2887.5</v>
      </c>
      <c r="H143" s="280">
        <f t="shared" si="20"/>
        <v>99.847850893876</v>
      </c>
    </row>
    <row r="144" spans="1:8" ht="25.5">
      <c r="A144" s="29" t="s">
        <v>203</v>
      </c>
      <c r="B144" s="20" t="s">
        <v>33</v>
      </c>
      <c r="C144" s="20" t="s">
        <v>15</v>
      </c>
      <c r="D144" s="20" t="s">
        <v>205</v>
      </c>
      <c r="E144" s="20"/>
      <c r="F144" s="332">
        <f t="shared" si="21"/>
        <v>2891.9</v>
      </c>
      <c r="G144" s="332">
        <f t="shared" si="21"/>
        <v>2887.5</v>
      </c>
      <c r="H144" s="280">
        <f t="shared" si="20"/>
        <v>99.847850893876</v>
      </c>
    </row>
    <row r="145" spans="1:8" ht="34.5" customHeight="1">
      <c r="A145" s="81" t="s">
        <v>204</v>
      </c>
      <c r="B145" s="25" t="s">
        <v>33</v>
      </c>
      <c r="C145" s="25" t="s">
        <v>15</v>
      </c>
      <c r="D145" s="124" t="s">
        <v>202</v>
      </c>
      <c r="E145" s="20"/>
      <c r="F145" s="346">
        <f>F146+F148+F150</f>
        <v>2891.9</v>
      </c>
      <c r="G145" s="72">
        <v>2887.5</v>
      </c>
      <c r="H145" s="280">
        <f t="shared" si="20"/>
        <v>99.847850893876</v>
      </c>
    </row>
    <row r="146" spans="1:8" ht="63.75">
      <c r="A146" s="29" t="s">
        <v>125</v>
      </c>
      <c r="B146" s="25" t="s">
        <v>33</v>
      </c>
      <c r="C146" s="25" t="s">
        <v>15</v>
      </c>
      <c r="D146" s="124" t="s">
        <v>202</v>
      </c>
      <c r="E146" s="20" t="s">
        <v>124</v>
      </c>
      <c r="F146" s="363">
        <f>F147</f>
        <v>2367.4</v>
      </c>
      <c r="G146" s="363">
        <f>G147</f>
        <v>2367.2</v>
      </c>
      <c r="H146" s="280">
        <f t="shared" si="20"/>
        <v>99.99155191349158</v>
      </c>
    </row>
    <row r="147" spans="1:8" ht="26.25" customHeight="1">
      <c r="A147" s="80" t="s">
        <v>147</v>
      </c>
      <c r="B147" s="25" t="s">
        <v>33</v>
      </c>
      <c r="C147" s="25" t="s">
        <v>15</v>
      </c>
      <c r="D147" s="124" t="s">
        <v>202</v>
      </c>
      <c r="E147" s="233" t="s">
        <v>146</v>
      </c>
      <c r="F147" s="344">
        <f>2259.5+8.9+99</f>
        <v>2367.4</v>
      </c>
      <c r="G147" s="404">
        <v>2367.2</v>
      </c>
      <c r="H147" s="280">
        <f t="shared" si="20"/>
        <v>99.99155191349158</v>
      </c>
    </row>
    <row r="148" spans="1:8" ht="25.5">
      <c r="A148" s="123" t="s">
        <v>128</v>
      </c>
      <c r="B148" s="25" t="s">
        <v>33</v>
      </c>
      <c r="C148" s="25" t="s">
        <v>15</v>
      </c>
      <c r="D148" s="124" t="s">
        <v>202</v>
      </c>
      <c r="E148" s="20" t="s">
        <v>127</v>
      </c>
      <c r="F148" s="364">
        <f>F149</f>
        <v>518.5</v>
      </c>
      <c r="G148" s="364">
        <f>G149</f>
        <v>515.9</v>
      </c>
      <c r="H148" s="280">
        <f t="shared" si="20"/>
        <v>99.49855351976856</v>
      </c>
    </row>
    <row r="149" spans="1:8" ht="43.5" customHeight="1">
      <c r="A149" s="82" t="s">
        <v>119</v>
      </c>
      <c r="B149" s="25" t="s">
        <v>33</v>
      </c>
      <c r="C149" s="25" t="s">
        <v>15</v>
      </c>
      <c r="D149" s="124" t="s">
        <v>202</v>
      </c>
      <c r="E149" s="20" t="s">
        <v>121</v>
      </c>
      <c r="F149" s="332">
        <v>518.5</v>
      </c>
      <c r="G149" s="72">
        <v>515.9</v>
      </c>
      <c r="H149" s="280">
        <f t="shared" si="20"/>
        <v>99.49855351976856</v>
      </c>
    </row>
    <row r="150" spans="1:8" ht="15.75" customHeight="1">
      <c r="A150" s="16" t="s">
        <v>129</v>
      </c>
      <c r="B150" s="25" t="s">
        <v>33</v>
      </c>
      <c r="C150" s="25" t="s">
        <v>15</v>
      </c>
      <c r="D150" s="124" t="s">
        <v>202</v>
      </c>
      <c r="E150" s="124" t="s">
        <v>74</v>
      </c>
      <c r="F150" s="332">
        <f>F151</f>
        <v>6</v>
      </c>
      <c r="G150" s="332">
        <f>G151</f>
        <v>4.4</v>
      </c>
      <c r="H150" s="280">
        <f t="shared" si="20"/>
        <v>73.33333333333334</v>
      </c>
    </row>
    <row r="151" spans="1:9" ht="24" customHeight="1">
      <c r="A151" s="22" t="s">
        <v>109</v>
      </c>
      <c r="B151" s="25" t="s">
        <v>33</v>
      </c>
      <c r="C151" s="25" t="s">
        <v>15</v>
      </c>
      <c r="D151" s="124" t="s">
        <v>202</v>
      </c>
      <c r="E151" s="124" t="s">
        <v>120</v>
      </c>
      <c r="F151" s="332">
        <v>6</v>
      </c>
      <c r="G151" s="72">
        <v>4.4</v>
      </c>
      <c r="H151" s="280">
        <f t="shared" si="20"/>
        <v>73.33333333333334</v>
      </c>
      <c r="I151" s="278"/>
    </row>
    <row r="152" spans="1:8" ht="12.75">
      <c r="A152" s="27" t="s">
        <v>48</v>
      </c>
      <c r="B152" s="13" t="s">
        <v>36</v>
      </c>
      <c r="C152" s="30"/>
      <c r="D152" s="30"/>
      <c r="E152" s="30"/>
      <c r="F152" s="343">
        <f aca="true" t="shared" si="22" ref="F152:G156">F153</f>
        <v>546.6</v>
      </c>
      <c r="G152" s="343">
        <f t="shared" si="22"/>
        <v>546.6</v>
      </c>
      <c r="H152" s="412">
        <f t="shared" si="20"/>
        <v>100</v>
      </c>
    </row>
    <row r="153" spans="1:8" ht="12.75">
      <c r="A153" s="37" t="s">
        <v>49</v>
      </c>
      <c r="B153" s="18" t="s">
        <v>36</v>
      </c>
      <c r="C153" s="38" t="s">
        <v>8</v>
      </c>
      <c r="D153" s="38"/>
      <c r="E153" s="38"/>
      <c r="F153" s="365">
        <f t="shared" si="22"/>
        <v>546.6</v>
      </c>
      <c r="G153" s="365">
        <f t="shared" si="22"/>
        <v>546.6</v>
      </c>
      <c r="H153" s="416">
        <f t="shared" si="20"/>
        <v>100</v>
      </c>
    </row>
    <row r="154" spans="1:8" ht="25.5">
      <c r="A154" s="16" t="s">
        <v>148</v>
      </c>
      <c r="B154" s="20" t="s">
        <v>36</v>
      </c>
      <c r="C154" s="85" t="s">
        <v>8</v>
      </c>
      <c r="D154" s="20" t="s">
        <v>186</v>
      </c>
      <c r="E154" s="85"/>
      <c r="F154" s="332">
        <f t="shared" si="22"/>
        <v>546.6</v>
      </c>
      <c r="G154" s="332">
        <f t="shared" si="22"/>
        <v>546.6</v>
      </c>
      <c r="H154" s="280">
        <f t="shared" si="20"/>
        <v>100</v>
      </c>
    </row>
    <row r="155" spans="1:8" ht="38.25">
      <c r="A155" s="32" t="s">
        <v>50</v>
      </c>
      <c r="B155" s="17" t="s">
        <v>36</v>
      </c>
      <c r="C155" s="33" t="s">
        <v>8</v>
      </c>
      <c r="D155" s="222" t="s">
        <v>190</v>
      </c>
      <c r="E155" s="33"/>
      <c r="F155" s="340">
        <f t="shared" si="22"/>
        <v>546.6</v>
      </c>
      <c r="G155" s="340">
        <f t="shared" si="22"/>
        <v>546.6</v>
      </c>
      <c r="H155" s="280">
        <f t="shared" si="20"/>
        <v>100</v>
      </c>
    </row>
    <row r="156" spans="1:8" ht="12.75">
      <c r="A156" s="72" t="s">
        <v>143</v>
      </c>
      <c r="B156" s="17" t="s">
        <v>36</v>
      </c>
      <c r="C156" s="33" t="s">
        <v>8</v>
      </c>
      <c r="D156" s="222" t="s">
        <v>190</v>
      </c>
      <c r="E156" s="85" t="s">
        <v>142</v>
      </c>
      <c r="F156" s="333">
        <f t="shared" si="22"/>
        <v>546.6</v>
      </c>
      <c r="G156" s="333">
        <f t="shared" si="22"/>
        <v>546.6</v>
      </c>
      <c r="H156" s="280">
        <f t="shared" si="20"/>
        <v>100</v>
      </c>
    </row>
    <row r="157" spans="1:8" ht="25.5">
      <c r="A157" s="147" t="s">
        <v>161</v>
      </c>
      <c r="B157" s="17" t="s">
        <v>36</v>
      </c>
      <c r="C157" s="33" t="s">
        <v>8</v>
      </c>
      <c r="D157" s="222" t="s">
        <v>190</v>
      </c>
      <c r="E157" s="245" t="s">
        <v>160</v>
      </c>
      <c r="F157" s="344">
        <f>615-68.4</f>
        <v>546.6</v>
      </c>
      <c r="G157" s="404">
        <v>546.6</v>
      </c>
      <c r="H157" s="280">
        <f t="shared" si="20"/>
        <v>100</v>
      </c>
    </row>
    <row r="158" spans="1:8" ht="12.75">
      <c r="A158" s="12" t="s">
        <v>51</v>
      </c>
      <c r="B158" s="13" t="s">
        <v>21</v>
      </c>
      <c r="C158" s="13"/>
      <c r="D158" s="13"/>
      <c r="E158" s="13"/>
      <c r="F158" s="345">
        <f>F159+F165</f>
        <v>1505.1</v>
      </c>
      <c r="G158" s="345">
        <f>G159+G165</f>
        <v>1165.3</v>
      </c>
      <c r="H158" s="412">
        <f t="shared" si="20"/>
        <v>77.4234270148163</v>
      </c>
    </row>
    <row r="159" spans="1:8" ht="12.75">
      <c r="A159" s="23" t="s">
        <v>52</v>
      </c>
      <c r="B159" s="15" t="s">
        <v>21</v>
      </c>
      <c r="C159" s="31" t="s">
        <v>8</v>
      </c>
      <c r="D159" s="31"/>
      <c r="E159" s="31"/>
      <c r="F159" s="339">
        <f>F160</f>
        <v>1136.1</v>
      </c>
      <c r="G159" s="339">
        <f>G160</f>
        <v>915.8</v>
      </c>
      <c r="H159" s="414">
        <f t="shared" si="20"/>
        <v>80.60910131150428</v>
      </c>
    </row>
    <row r="160" spans="1:8" ht="38.25">
      <c r="A160" s="122" t="s">
        <v>157</v>
      </c>
      <c r="B160" s="17" t="s">
        <v>21</v>
      </c>
      <c r="C160" s="33" t="s">
        <v>8</v>
      </c>
      <c r="D160" s="85" t="s">
        <v>208</v>
      </c>
      <c r="E160" s="33"/>
      <c r="F160" s="340">
        <f>F162</f>
        <v>1136.1</v>
      </c>
      <c r="G160" s="340">
        <f>G162</f>
        <v>915.8</v>
      </c>
      <c r="H160" s="280">
        <f t="shared" si="20"/>
        <v>80.60910131150428</v>
      </c>
    </row>
    <row r="161" spans="1:8" ht="25.5">
      <c r="A161" s="166" t="s">
        <v>206</v>
      </c>
      <c r="B161" s="17" t="s">
        <v>21</v>
      </c>
      <c r="C161" s="33" t="s">
        <v>8</v>
      </c>
      <c r="D161" s="124" t="s">
        <v>209</v>
      </c>
      <c r="E161" s="33"/>
      <c r="F161" s="340">
        <f aca="true" t="shared" si="23" ref="F161:G163">F162</f>
        <v>1136.1</v>
      </c>
      <c r="G161" s="340">
        <f t="shared" si="23"/>
        <v>915.8</v>
      </c>
      <c r="H161" s="280">
        <f t="shared" si="20"/>
        <v>80.60910131150428</v>
      </c>
    </row>
    <row r="162" spans="1:8" ht="27.75" customHeight="1">
      <c r="A162" s="126" t="s">
        <v>207</v>
      </c>
      <c r="B162" s="17" t="s">
        <v>21</v>
      </c>
      <c r="C162" s="33" t="s">
        <v>8</v>
      </c>
      <c r="D162" s="124" t="s">
        <v>210</v>
      </c>
      <c r="E162" s="33"/>
      <c r="F162" s="340">
        <f t="shared" si="23"/>
        <v>1136.1</v>
      </c>
      <c r="G162" s="340">
        <f t="shared" si="23"/>
        <v>915.8</v>
      </c>
      <c r="H162" s="280">
        <f t="shared" si="20"/>
        <v>80.60910131150428</v>
      </c>
    </row>
    <row r="163" spans="1:8" ht="31.5" customHeight="1">
      <c r="A163" s="123" t="s">
        <v>144</v>
      </c>
      <c r="B163" s="17" t="s">
        <v>21</v>
      </c>
      <c r="C163" s="33" t="s">
        <v>8</v>
      </c>
      <c r="D163" s="124" t="s">
        <v>210</v>
      </c>
      <c r="E163" s="17" t="s">
        <v>102</v>
      </c>
      <c r="F163" s="340">
        <f t="shared" si="23"/>
        <v>1136.1</v>
      </c>
      <c r="G163" s="340">
        <f t="shared" si="23"/>
        <v>915.8</v>
      </c>
      <c r="H163" s="280">
        <f t="shared" si="20"/>
        <v>80.60910131150428</v>
      </c>
    </row>
    <row r="164" spans="1:8" ht="28.5" customHeight="1">
      <c r="A164" s="123" t="s">
        <v>145</v>
      </c>
      <c r="B164" s="17" t="s">
        <v>21</v>
      </c>
      <c r="C164" s="33" t="s">
        <v>8</v>
      </c>
      <c r="D164" s="124" t="s">
        <v>210</v>
      </c>
      <c r="E164" s="17" t="s">
        <v>93</v>
      </c>
      <c r="F164" s="332">
        <v>1136.1</v>
      </c>
      <c r="G164" s="72">
        <v>915.8</v>
      </c>
      <c r="H164" s="280">
        <f t="shared" si="20"/>
        <v>80.60910131150428</v>
      </c>
    </row>
    <row r="165" spans="1:8" ht="12.75">
      <c r="A165" s="39" t="s">
        <v>53</v>
      </c>
      <c r="B165" s="18" t="s">
        <v>21</v>
      </c>
      <c r="C165" s="38" t="s">
        <v>10</v>
      </c>
      <c r="D165" s="34"/>
      <c r="E165" s="34"/>
      <c r="F165" s="366">
        <f>F166</f>
        <v>369</v>
      </c>
      <c r="G165" s="366">
        <f>G166</f>
        <v>249.5</v>
      </c>
      <c r="H165" s="416">
        <f t="shared" si="20"/>
        <v>67.61517615176152</v>
      </c>
    </row>
    <row r="166" spans="1:8" ht="38.25">
      <c r="A166" s="122" t="s">
        <v>157</v>
      </c>
      <c r="B166" s="20" t="s">
        <v>21</v>
      </c>
      <c r="C166" s="85" t="s">
        <v>10</v>
      </c>
      <c r="D166" s="85" t="s">
        <v>208</v>
      </c>
      <c r="E166" s="86"/>
      <c r="F166" s="336">
        <f>F167+F171</f>
        <v>369</v>
      </c>
      <c r="G166" s="336">
        <f>G167+G171</f>
        <v>249.5</v>
      </c>
      <c r="H166" s="280">
        <f t="shared" si="20"/>
        <v>67.61517615176152</v>
      </c>
    </row>
    <row r="167" spans="1:8" ht="25.5" customHeight="1">
      <c r="A167" s="166" t="s">
        <v>206</v>
      </c>
      <c r="B167" s="25" t="s">
        <v>21</v>
      </c>
      <c r="C167" s="40" t="s">
        <v>10</v>
      </c>
      <c r="D167" s="124" t="s">
        <v>209</v>
      </c>
      <c r="E167" s="40"/>
      <c r="F167" s="346">
        <f aca="true" t="shared" si="24" ref="F167:G169">F168</f>
        <v>214</v>
      </c>
      <c r="G167" s="346">
        <f t="shared" si="24"/>
        <v>157.7</v>
      </c>
      <c r="H167" s="280">
        <f t="shared" si="20"/>
        <v>73.69158878504672</v>
      </c>
    </row>
    <row r="168" spans="1:8" ht="25.5" customHeight="1">
      <c r="A168" s="126" t="s">
        <v>207</v>
      </c>
      <c r="B168" s="25" t="s">
        <v>21</v>
      </c>
      <c r="C168" s="40" t="s">
        <v>10</v>
      </c>
      <c r="D168" s="124" t="s">
        <v>210</v>
      </c>
      <c r="E168" s="40"/>
      <c r="F168" s="346">
        <f t="shared" si="24"/>
        <v>214</v>
      </c>
      <c r="G168" s="346">
        <f t="shared" si="24"/>
        <v>157.7</v>
      </c>
      <c r="H168" s="280">
        <f t="shared" si="20"/>
        <v>73.69158878504672</v>
      </c>
    </row>
    <row r="169" spans="1:8" ht="23.25" customHeight="1">
      <c r="A169" s="72" t="s">
        <v>144</v>
      </c>
      <c r="B169" s="25" t="s">
        <v>21</v>
      </c>
      <c r="C169" s="40" t="s">
        <v>10</v>
      </c>
      <c r="D169" s="124" t="s">
        <v>210</v>
      </c>
      <c r="E169" s="40" t="s">
        <v>102</v>
      </c>
      <c r="F169" s="346">
        <f t="shared" si="24"/>
        <v>214</v>
      </c>
      <c r="G169" s="346">
        <f t="shared" si="24"/>
        <v>157.7</v>
      </c>
      <c r="H169" s="280">
        <f t="shared" si="20"/>
        <v>73.69158878504672</v>
      </c>
    </row>
    <row r="170" spans="1:8" ht="12.75">
      <c r="A170" s="72" t="s">
        <v>145</v>
      </c>
      <c r="B170" s="25" t="s">
        <v>21</v>
      </c>
      <c r="C170" s="40" t="s">
        <v>10</v>
      </c>
      <c r="D170" s="124" t="s">
        <v>210</v>
      </c>
      <c r="E170" s="36" t="s">
        <v>93</v>
      </c>
      <c r="F170" s="336">
        <v>214</v>
      </c>
      <c r="G170" s="72">
        <v>157.7</v>
      </c>
      <c r="H170" s="280">
        <f t="shared" si="20"/>
        <v>73.69158878504672</v>
      </c>
    </row>
    <row r="171" spans="1:8" ht="25.5" customHeight="1">
      <c r="A171" s="72" t="s">
        <v>212</v>
      </c>
      <c r="B171" s="25" t="s">
        <v>21</v>
      </c>
      <c r="C171" s="40" t="s">
        <v>10</v>
      </c>
      <c r="D171" s="85" t="s">
        <v>214</v>
      </c>
      <c r="E171" s="36"/>
      <c r="F171" s="336">
        <f aca="true" t="shared" si="25" ref="F171:G173">F172</f>
        <v>155</v>
      </c>
      <c r="G171" s="336">
        <f t="shared" si="25"/>
        <v>91.8</v>
      </c>
      <c r="H171" s="280">
        <f t="shared" si="20"/>
        <v>59.225806451612904</v>
      </c>
    </row>
    <row r="172" spans="1:8" ht="25.5" customHeight="1">
      <c r="A172" s="72" t="s">
        <v>213</v>
      </c>
      <c r="B172" s="25" t="s">
        <v>21</v>
      </c>
      <c r="C172" s="40" t="s">
        <v>10</v>
      </c>
      <c r="D172" s="85" t="s">
        <v>211</v>
      </c>
      <c r="E172" s="36"/>
      <c r="F172" s="336">
        <f t="shared" si="25"/>
        <v>155</v>
      </c>
      <c r="G172" s="336">
        <f t="shared" si="25"/>
        <v>91.8</v>
      </c>
      <c r="H172" s="280">
        <f t="shared" si="20"/>
        <v>59.225806451612904</v>
      </c>
    </row>
    <row r="173" spans="1:8" ht="29.25" customHeight="1">
      <c r="A173" s="72" t="s">
        <v>144</v>
      </c>
      <c r="B173" s="25" t="s">
        <v>21</v>
      </c>
      <c r="C173" s="40" t="s">
        <v>10</v>
      </c>
      <c r="D173" s="85" t="s">
        <v>211</v>
      </c>
      <c r="E173" s="36" t="s">
        <v>102</v>
      </c>
      <c r="F173" s="336">
        <f t="shared" si="25"/>
        <v>155</v>
      </c>
      <c r="G173" s="336">
        <f t="shared" si="25"/>
        <v>91.8</v>
      </c>
      <c r="H173" s="280">
        <f t="shared" si="20"/>
        <v>59.225806451612904</v>
      </c>
    </row>
    <row r="174" spans="1:8" ht="12.75">
      <c r="A174" s="72" t="s">
        <v>145</v>
      </c>
      <c r="B174" s="25" t="s">
        <v>21</v>
      </c>
      <c r="C174" s="40" t="s">
        <v>10</v>
      </c>
      <c r="D174" s="85" t="s">
        <v>211</v>
      </c>
      <c r="E174" s="36" t="s">
        <v>93</v>
      </c>
      <c r="F174" s="336">
        <v>155</v>
      </c>
      <c r="G174" s="72">
        <v>91.8</v>
      </c>
      <c r="H174" s="280">
        <f t="shared" si="20"/>
        <v>59.225806451612904</v>
      </c>
    </row>
    <row r="175" spans="1:8" ht="12.75">
      <c r="A175" s="161" t="s">
        <v>54</v>
      </c>
      <c r="B175" s="70" t="s">
        <v>38</v>
      </c>
      <c r="C175" s="70"/>
      <c r="D175" s="70"/>
      <c r="E175" s="70"/>
      <c r="F175" s="367">
        <f aca="true" t="shared" si="26" ref="F175:G179">F176</f>
        <v>350</v>
      </c>
      <c r="G175" s="367">
        <f t="shared" si="26"/>
        <v>344.4</v>
      </c>
      <c r="H175" s="412">
        <f t="shared" si="20"/>
        <v>98.4</v>
      </c>
    </row>
    <row r="176" spans="1:8" ht="12.75">
      <c r="A176" s="39" t="s">
        <v>55</v>
      </c>
      <c r="B176" s="34" t="s">
        <v>38</v>
      </c>
      <c r="C176" s="34" t="s">
        <v>10</v>
      </c>
      <c r="D176" s="34"/>
      <c r="E176" s="34"/>
      <c r="F176" s="366">
        <f t="shared" si="26"/>
        <v>350</v>
      </c>
      <c r="G176" s="366">
        <f t="shared" si="26"/>
        <v>344.4</v>
      </c>
      <c r="H176" s="416">
        <f t="shared" si="20"/>
        <v>98.4</v>
      </c>
    </row>
    <row r="177" spans="1:8" ht="25.5">
      <c r="A177" s="16" t="s">
        <v>148</v>
      </c>
      <c r="B177" s="86" t="s">
        <v>38</v>
      </c>
      <c r="C177" s="86" t="s">
        <v>10</v>
      </c>
      <c r="D177" s="20" t="s">
        <v>186</v>
      </c>
      <c r="E177" s="86"/>
      <c r="F177" s="336">
        <f t="shared" si="26"/>
        <v>350</v>
      </c>
      <c r="G177" s="336">
        <f t="shared" si="26"/>
        <v>344.4</v>
      </c>
      <c r="H177" s="280">
        <f t="shared" si="20"/>
        <v>98.4</v>
      </c>
    </row>
    <row r="178" spans="1:8" ht="25.5">
      <c r="A178" s="22" t="s">
        <v>189</v>
      </c>
      <c r="B178" s="36" t="s">
        <v>38</v>
      </c>
      <c r="C178" s="36" t="s">
        <v>10</v>
      </c>
      <c r="D178" s="124" t="s">
        <v>188</v>
      </c>
      <c r="E178" s="25"/>
      <c r="F178" s="368">
        <f t="shared" si="26"/>
        <v>350</v>
      </c>
      <c r="G178" s="368">
        <f t="shared" si="26"/>
        <v>344.4</v>
      </c>
      <c r="H178" s="280">
        <f t="shared" si="20"/>
        <v>98.4</v>
      </c>
    </row>
    <row r="179" spans="1:8" ht="25.5">
      <c r="A179" s="163" t="s">
        <v>128</v>
      </c>
      <c r="B179" s="131" t="s">
        <v>38</v>
      </c>
      <c r="C179" s="131" t="s">
        <v>10</v>
      </c>
      <c r="D179" s="124" t="s">
        <v>188</v>
      </c>
      <c r="E179" s="127" t="s">
        <v>127</v>
      </c>
      <c r="F179" s="369">
        <f t="shared" si="26"/>
        <v>350</v>
      </c>
      <c r="G179" s="369">
        <f t="shared" si="26"/>
        <v>344.4</v>
      </c>
      <c r="H179" s="280">
        <f t="shared" si="20"/>
        <v>98.4</v>
      </c>
    </row>
    <row r="180" spans="1:8" ht="28.5" customHeight="1">
      <c r="A180" s="75" t="s">
        <v>119</v>
      </c>
      <c r="B180" s="132" t="s">
        <v>38</v>
      </c>
      <c r="C180" s="132" t="s">
        <v>10</v>
      </c>
      <c r="D180" s="124" t="s">
        <v>188</v>
      </c>
      <c r="E180" s="132" t="s">
        <v>121</v>
      </c>
      <c r="F180" s="334">
        <f>250+100</f>
        <v>350</v>
      </c>
      <c r="G180" s="404">
        <v>344.4</v>
      </c>
      <c r="H180" s="280">
        <f t="shared" si="20"/>
        <v>98.4</v>
      </c>
    </row>
    <row r="181" spans="2:5" ht="12.75">
      <c r="B181" s="35"/>
      <c r="C181" s="35"/>
      <c r="D181" s="35"/>
      <c r="E181" s="35"/>
    </row>
    <row r="182" spans="2:5" ht="12.75">
      <c r="B182" s="35"/>
      <c r="C182" s="35"/>
      <c r="D182" s="35"/>
      <c r="E182" s="35"/>
    </row>
  </sheetData>
  <sheetProtection selectLockedCells="1" selectUnlockedCells="1"/>
  <mergeCells count="5">
    <mergeCell ref="A8:H8"/>
    <mergeCell ref="A1:H1"/>
    <mergeCell ref="A2:H2"/>
    <mergeCell ref="A3:H3"/>
    <mergeCell ref="A4:H4"/>
  </mergeCells>
  <printOptions/>
  <pageMargins left="0.7874015748031497" right="0.2362204724409449" top="0.31496062992125984" bottom="0.1968503937007874" header="0.5118110236220472" footer="0.5118110236220472"/>
  <pageSetup horizontalDpi="300" verticalDpi="300" orientation="portrait" paperSize="9" scale="70" r:id="rId1"/>
  <rowBreaks count="4" manualBreakCount="4">
    <brk id="37" max="7" man="1"/>
    <brk id="68" max="7" man="1"/>
    <brk id="104" max="7" man="1"/>
    <brk id="14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89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49.25390625" style="1" customWidth="1"/>
    <col min="2" max="2" width="8.75390625" style="1" customWidth="1"/>
    <col min="3" max="3" width="9.25390625" style="1" customWidth="1"/>
    <col min="4" max="4" width="9.125" style="69" customWidth="1"/>
    <col min="5" max="5" width="14.375" style="1" customWidth="1"/>
    <col min="6" max="6" width="7.875" style="1" customWidth="1"/>
    <col min="7" max="7" width="15.00390625" style="1" customWidth="1"/>
    <col min="8" max="8" width="14.375" style="1" customWidth="1"/>
    <col min="9" max="9" width="13.25390625" style="1" customWidth="1"/>
    <col min="10" max="16384" width="9.125" style="1" customWidth="1"/>
  </cols>
  <sheetData>
    <row r="1" spans="5:9" ht="12.75">
      <c r="E1" s="438" t="s">
        <v>294</v>
      </c>
      <c r="F1" s="438"/>
      <c r="G1" s="438"/>
      <c r="H1" s="448"/>
      <c r="I1" s="448"/>
    </row>
    <row r="2" spans="1:9" ht="15">
      <c r="A2" s="436" t="s">
        <v>332</v>
      </c>
      <c r="B2" s="436"/>
      <c r="C2" s="436"/>
      <c r="D2" s="436"/>
      <c r="E2" s="436"/>
      <c r="F2" s="436"/>
      <c r="G2" s="436"/>
      <c r="H2" s="448"/>
      <c r="I2" s="448"/>
    </row>
    <row r="3" spans="4:10" ht="15">
      <c r="D3" s="436" t="s">
        <v>337</v>
      </c>
      <c r="E3" s="436"/>
      <c r="F3" s="436"/>
      <c r="G3" s="436"/>
      <c r="H3" s="453"/>
      <c r="I3" s="453"/>
      <c r="J3" s="272"/>
    </row>
    <row r="4" spans="1:9" ht="13.5" customHeight="1">
      <c r="A4" s="437" t="s">
        <v>338</v>
      </c>
      <c r="B4" s="437"/>
      <c r="C4" s="437"/>
      <c r="D4" s="437"/>
      <c r="E4" s="437"/>
      <c r="F4" s="437"/>
      <c r="G4" s="437"/>
      <c r="H4" s="448"/>
      <c r="I4" s="448"/>
    </row>
    <row r="5" spans="1:8" ht="13.5" customHeight="1">
      <c r="A5" s="321"/>
      <c r="B5" s="321"/>
      <c r="C5" s="321"/>
      <c r="D5" s="321"/>
      <c r="E5" s="321"/>
      <c r="F5" s="321"/>
      <c r="G5" s="321"/>
      <c r="H5" s="135"/>
    </row>
    <row r="6" spans="1:8" ht="13.5" customHeight="1">
      <c r="A6" s="321"/>
      <c r="B6" s="321"/>
      <c r="C6" s="321"/>
      <c r="D6" s="321"/>
      <c r="E6" s="321"/>
      <c r="F6" s="321"/>
      <c r="G6" s="321"/>
      <c r="H6" s="135"/>
    </row>
    <row r="7" spans="1:9" ht="28.5" customHeight="1">
      <c r="A7" s="435" t="s">
        <v>225</v>
      </c>
      <c r="B7" s="435"/>
      <c r="C7" s="435"/>
      <c r="D7" s="435"/>
      <c r="E7" s="435"/>
      <c r="F7" s="435"/>
      <c r="G7" s="435"/>
      <c r="H7" s="71"/>
      <c r="I7" s="71"/>
    </row>
    <row r="8" spans="1:6" ht="15.75" customHeight="1">
      <c r="A8" s="5"/>
      <c r="B8" s="5"/>
      <c r="C8" s="5"/>
      <c r="D8" s="67"/>
      <c r="E8" s="5"/>
      <c r="F8" s="5"/>
    </row>
    <row r="9" spans="1:4" ht="15.75">
      <c r="A9" s="6"/>
      <c r="B9" s="6"/>
      <c r="C9" s="6"/>
      <c r="D9" s="68"/>
    </row>
    <row r="10" spans="1:9" ht="36.75" customHeight="1">
      <c r="A10" s="8"/>
      <c r="B10" s="8" t="s">
        <v>2</v>
      </c>
      <c r="C10" s="8" t="s">
        <v>3</v>
      </c>
      <c r="D10" s="8" t="s">
        <v>4</v>
      </c>
      <c r="E10" s="8" t="s">
        <v>5</v>
      </c>
      <c r="F10" s="228" t="s">
        <v>6</v>
      </c>
      <c r="G10" s="254" t="s">
        <v>308</v>
      </c>
      <c r="H10" s="309" t="s">
        <v>309</v>
      </c>
      <c r="I10" s="309" t="s">
        <v>310</v>
      </c>
    </row>
    <row r="11" spans="1:9" ht="12.75">
      <c r="A11" s="10" t="s">
        <v>56</v>
      </c>
      <c r="B11" s="114">
        <v>950</v>
      </c>
      <c r="C11" s="11"/>
      <c r="D11" s="11"/>
      <c r="E11" s="11"/>
      <c r="F11" s="229"/>
      <c r="G11" s="136">
        <f>G12+G55+G61+G68+G74+G102+G113+G149+G155+G172</f>
        <v>39785.4</v>
      </c>
      <c r="H11" s="136">
        <f>H12+H55+H61+H68+H74+H102+H113+H149+H155+H172</f>
        <v>37093.5</v>
      </c>
      <c r="I11" s="411">
        <f>H11*100/G11</f>
        <v>93.23395014251459</v>
      </c>
    </row>
    <row r="12" spans="1:9" ht="12.75">
      <c r="A12" s="12" t="s">
        <v>7</v>
      </c>
      <c r="B12" s="190">
        <v>950</v>
      </c>
      <c r="C12" s="13" t="s">
        <v>8</v>
      </c>
      <c r="D12" s="13"/>
      <c r="E12" s="13"/>
      <c r="F12" s="230"/>
      <c r="G12" s="137">
        <f>G13+G18+G37+G43+G48</f>
        <v>10494.7</v>
      </c>
      <c r="H12" s="137">
        <f>H13+H18+H37+H43+H48</f>
        <v>10216.999999999998</v>
      </c>
      <c r="I12" s="412">
        <f aca="true" t="shared" si="0" ref="I12:I75">H12*100/G12</f>
        <v>97.35390244599652</v>
      </c>
    </row>
    <row r="13" spans="1:9" ht="42" customHeight="1">
      <c r="A13" s="14" t="s">
        <v>9</v>
      </c>
      <c r="B13" s="192">
        <v>950</v>
      </c>
      <c r="C13" s="15" t="s">
        <v>8</v>
      </c>
      <c r="D13" s="15" t="s">
        <v>10</v>
      </c>
      <c r="E13" s="15"/>
      <c r="F13" s="231"/>
      <c r="G13" s="138">
        <f aca="true" t="shared" si="1" ref="G13:H16">G14</f>
        <v>1279.2</v>
      </c>
      <c r="H13" s="138">
        <f t="shared" si="1"/>
        <v>1278.9</v>
      </c>
      <c r="I13" s="414">
        <f t="shared" si="0"/>
        <v>99.97654784240152</v>
      </c>
    </row>
    <row r="14" spans="1:9" ht="38.25">
      <c r="A14" s="16" t="s">
        <v>11</v>
      </c>
      <c r="B14" s="191">
        <v>950</v>
      </c>
      <c r="C14" s="17" t="s">
        <v>8</v>
      </c>
      <c r="D14" s="17" t="s">
        <v>10</v>
      </c>
      <c r="E14" s="20" t="s">
        <v>223</v>
      </c>
      <c r="F14" s="232"/>
      <c r="G14" s="139">
        <f t="shared" si="1"/>
        <v>1279.2</v>
      </c>
      <c r="H14" s="139">
        <f t="shared" si="1"/>
        <v>1278.9</v>
      </c>
      <c r="I14" s="280">
        <f t="shared" si="0"/>
        <v>99.97654784240152</v>
      </c>
    </row>
    <row r="15" spans="1:9" ht="12.75">
      <c r="A15" s="16" t="s">
        <v>12</v>
      </c>
      <c r="B15" s="191">
        <v>950</v>
      </c>
      <c r="C15" s="17" t="s">
        <v>8</v>
      </c>
      <c r="D15" s="17" t="s">
        <v>10</v>
      </c>
      <c r="E15" s="20" t="s">
        <v>224</v>
      </c>
      <c r="F15" s="232"/>
      <c r="G15" s="139">
        <f t="shared" si="1"/>
        <v>1279.2</v>
      </c>
      <c r="H15" s="139">
        <f t="shared" si="1"/>
        <v>1278.9</v>
      </c>
      <c r="I15" s="280">
        <f t="shared" si="0"/>
        <v>99.97654784240152</v>
      </c>
    </row>
    <row r="16" spans="1:9" ht="63.75">
      <c r="A16" s="75" t="s">
        <v>125</v>
      </c>
      <c r="B16" s="191">
        <v>950</v>
      </c>
      <c r="C16" s="108" t="s">
        <v>8</v>
      </c>
      <c r="D16" s="17" t="s">
        <v>10</v>
      </c>
      <c r="E16" s="20" t="s">
        <v>224</v>
      </c>
      <c r="F16" s="232" t="s">
        <v>124</v>
      </c>
      <c r="G16" s="139">
        <f t="shared" si="1"/>
        <v>1279.2</v>
      </c>
      <c r="H16" s="139">
        <f t="shared" si="1"/>
        <v>1278.9</v>
      </c>
      <c r="I16" s="280">
        <f t="shared" si="0"/>
        <v>99.97654784240152</v>
      </c>
    </row>
    <row r="17" spans="1:9" ht="27.75" customHeight="1">
      <c r="A17" s="75" t="s">
        <v>126</v>
      </c>
      <c r="B17" s="191">
        <v>950</v>
      </c>
      <c r="C17" s="20" t="s">
        <v>8</v>
      </c>
      <c r="D17" s="20" t="s">
        <v>10</v>
      </c>
      <c r="E17" s="20" t="s">
        <v>224</v>
      </c>
      <c r="F17" s="233" t="s">
        <v>118</v>
      </c>
      <c r="G17" s="144">
        <v>1279.2</v>
      </c>
      <c r="H17" s="144">
        <v>1278.9</v>
      </c>
      <c r="I17" s="280">
        <f t="shared" si="0"/>
        <v>99.97654784240152</v>
      </c>
    </row>
    <row r="18" spans="1:9" ht="42.75" customHeight="1">
      <c r="A18" s="14" t="s">
        <v>14</v>
      </c>
      <c r="B18" s="192">
        <v>950</v>
      </c>
      <c r="C18" s="15" t="s">
        <v>8</v>
      </c>
      <c r="D18" s="15" t="s">
        <v>15</v>
      </c>
      <c r="E18" s="15"/>
      <c r="F18" s="231"/>
      <c r="G18" s="138">
        <f>G19+G24+G32</f>
        <v>8797.1</v>
      </c>
      <c r="H18" s="138">
        <f>H19+H24+H32</f>
        <v>8654.999999999998</v>
      </c>
      <c r="I18" s="414">
        <f t="shared" si="0"/>
        <v>98.38469495629238</v>
      </c>
    </row>
    <row r="19" spans="1:9" ht="30" customHeight="1">
      <c r="A19" s="72" t="s">
        <v>232</v>
      </c>
      <c r="B19" s="191">
        <v>950</v>
      </c>
      <c r="C19" s="17" t="s">
        <v>8</v>
      </c>
      <c r="D19" s="17" t="s">
        <v>15</v>
      </c>
      <c r="E19" s="124" t="s">
        <v>235</v>
      </c>
      <c r="F19" s="233"/>
      <c r="G19" s="144">
        <f aca="true" t="shared" si="2" ref="G19:H22">G20</f>
        <v>142.9</v>
      </c>
      <c r="H19" s="144">
        <f t="shared" si="2"/>
        <v>142.8</v>
      </c>
      <c r="I19" s="280">
        <f t="shared" si="0"/>
        <v>99.9300209937019</v>
      </c>
    </row>
    <row r="20" spans="1:9" ht="51" customHeight="1">
      <c r="A20" s="72" t="s">
        <v>233</v>
      </c>
      <c r="B20" s="191">
        <v>950</v>
      </c>
      <c r="C20" s="17" t="s">
        <v>8</v>
      </c>
      <c r="D20" s="17" t="s">
        <v>15</v>
      </c>
      <c r="E20" s="124" t="s">
        <v>236</v>
      </c>
      <c r="F20" s="233"/>
      <c r="G20" s="144">
        <f t="shared" si="2"/>
        <v>142.9</v>
      </c>
      <c r="H20" s="144">
        <f t="shared" si="2"/>
        <v>142.8</v>
      </c>
      <c r="I20" s="280">
        <f t="shared" si="0"/>
        <v>99.9300209937019</v>
      </c>
    </row>
    <row r="21" spans="1:9" ht="39.75" customHeight="1">
      <c r="A21" s="72" t="s">
        <v>234</v>
      </c>
      <c r="B21" s="191">
        <v>950</v>
      </c>
      <c r="C21" s="17" t="s">
        <v>8</v>
      </c>
      <c r="D21" s="17" t="s">
        <v>15</v>
      </c>
      <c r="E21" s="124" t="s">
        <v>237</v>
      </c>
      <c r="F21" s="233"/>
      <c r="G21" s="144">
        <f t="shared" si="2"/>
        <v>142.9</v>
      </c>
      <c r="H21" s="144">
        <f t="shared" si="2"/>
        <v>142.8</v>
      </c>
      <c r="I21" s="280">
        <f t="shared" si="0"/>
        <v>99.9300209937019</v>
      </c>
    </row>
    <row r="22" spans="1:9" ht="27" customHeight="1">
      <c r="A22" s="123" t="s">
        <v>128</v>
      </c>
      <c r="B22" s="191">
        <v>950</v>
      </c>
      <c r="C22" s="17" t="s">
        <v>8</v>
      </c>
      <c r="D22" s="17" t="s">
        <v>15</v>
      </c>
      <c r="E22" s="124" t="s">
        <v>237</v>
      </c>
      <c r="F22" s="232" t="s">
        <v>127</v>
      </c>
      <c r="G22" s="144">
        <f t="shared" si="2"/>
        <v>142.9</v>
      </c>
      <c r="H22" s="144">
        <f t="shared" si="2"/>
        <v>142.8</v>
      </c>
      <c r="I22" s="280">
        <f t="shared" si="0"/>
        <v>99.9300209937019</v>
      </c>
    </row>
    <row r="23" spans="1:9" ht="32.25" customHeight="1">
      <c r="A23" s="82" t="s">
        <v>119</v>
      </c>
      <c r="B23" s="191">
        <v>950</v>
      </c>
      <c r="C23" s="17" t="s">
        <v>8</v>
      </c>
      <c r="D23" s="17" t="s">
        <v>15</v>
      </c>
      <c r="E23" s="124" t="s">
        <v>237</v>
      </c>
      <c r="F23" s="232" t="s">
        <v>121</v>
      </c>
      <c r="G23" s="144">
        <v>142.9</v>
      </c>
      <c r="H23" s="144">
        <v>142.8</v>
      </c>
      <c r="I23" s="280">
        <f t="shared" si="0"/>
        <v>99.9300209937019</v>
      </c>
    </row>
    <row r="24" spans="1:9" ht="38.25" customHeight="1">
      <c r="A24" s="16" t="s">
        <v>11</v>
      </c>
      <c r="B24" s="191">
        <v>950</v>
      </c>
      <c r="C24" s="17" t="s">
        <v>8</v>
      </c>
      <c r="D24" s="17" t="s">
        <v>15</v>
      </c>
      <c r="E24" s="20" t="s">
        <v>223</v>
      </c>
      <c r="F24" s="232"/>
      <c r="G24" s="139">
        <f>G25</f>
        <v>8605.2</v>
      </c>
      <c r="H24" s="139">
        <f>H25</f>
        <v>8463.199999999999</v>
      </c>
      <c r="I24" s="280">
        <f t="shared" si="0"/>
        <v>98.34983498349833</v>
      </c>
    </row>
    <row r="25" spans="1:9" ht="21" customHeight="1">
      <c r="A25" s="16" t="s">
        <v>114</v>
      </c>
      <c r="B25" s="191">
        <v>950</v>
      </c>
      <c r="C25" s="17" t="s">
        <v>8</v>
      </c>
      <c r="D25" s="17" t="s">
        <v>15</v>
      </c>
      <c r="E25" s="20" t="s">
        <v>222</v>
      </c>
      <c r="F25" s="232"/>
      <c r="G25" s="139">
        <f>G26+G28+G30</f>
        <v>8605.2</v>
      </c>
      <c r="H25" s="139">
        <f>H26+H28+H30</f>
        <v>8463.199999999999</v>
      </c>
      <c r="I25" s="280">
        <f t="shared" si="0"/>
        <v>98.34983498349833</v>
      </c>
    </row>
    <row r="26" spans="1:9" ht="63.75">
      <c r="A26" s="96" t="s">
        <v>125</v>
      </c>
      <c r="B26" s="191">
        <v>950</v>
      </c>
      <c r="C26" s="108" t="s">
        <v>8</v>
      </c>
      <c r="D26" s="17" t="s">
        <v>15</v>
      </c>
      <c r="E26" s="20" t="s">
        <v>222</v>
      </c>
      <c r="F26" s="232" t="s">
        <v>124</v>
      </c>
      <c r="G26" s="139">
        <f>G27</f>
        <v>5238.2</v>
      </c>
      <c r="H26" s="139">
        <f>H27</f>
        <v>5233.2</v>
      </c>
      <c r="I26" s="280">
        <f t="shared" si="0"/>
        <v>99.90454736359818</v>
      </c>
    </row>
    <row r="27" spans="1:9" ht="25.5">
      <c r="A27" s="96" t="s">
        <v>126</v>
      </c>
      <c r="B27" s="191">
        <v>950</v>
      </c>
      <c r="C27" s="108" t="s">
        <v>8</v>
      </c>
      <c r="D27" s="17" t="s">
        <v>15</v>
      </c>
      <c r="E27" s="20" t="s">
        <v>222</v>
      </c>
      <c r="F27" s="232" t="s">
        <v>118</v>
      </c>
      <c r="G27" s="143">
        <v>5238.2</v>
      </c>
      <c r="H27" s="143">
        <v>5233.2</v>
      </c>
      <c r="I27" s="280">
        <f t="shared" si="0"/>
        <v>99.90454736359818</v>
      </c>
    </row>
    <row r="28" spans="1:9" ht="25.5">
      <c r="A28" s="97" t="s">
        <v>128</v>
      </c>
      <c r="B28" s="191">
        <v>950</v>
      </c>
      <c r="C28" s="108" t="s">
        <v>8</v>
      </c>
      <c r="D28" s="17" t="s">
        <v>15</v>
      </c>
      <c r="E28" s="20" t="s">
        <v>222</v>
      </c>
      <c r="F28" s="232" t="s">
        <v>127</v>
      </c>
      <c r="G28" s="143">
        <f>G29</f>
        <v>3287</v>
      </c>
      <c r="H28" s="143">
        <f>H29</f>
        <v>3161.2</v>
      </c>
      <c r="I28" s="280">
        <f t="shared" si="0"/>
        <v>96.17280194706419</v>
      </c>
    </row>
    <row r="29" spans="1:9" ht="25.5">
      <c r="A29" s="97" t="s">
        <v>119</v>
      </c>
      <c r="B29" s="191">
        <v>950</v>
      </c>
      <c r="C29" s="108" t="s">
        <v>8</v>
      </c>
      <c r="D29" s="17" t="s">
        <v>15</v>
      </c>
      <c r="E29" s="20" t="s">
        <v>222</v>
      </c>
      <c r="F29" s="232" t="s">
        <v>121</v>
      </c>
      <c r="G29" s="145">
        <v>3287</v>
      </c>
      <c r="H29" s="145">
        <v>3161.2</v>
      </c>
      <c r="I29" s="280">
        <f t="shared" si="0"/>
        <v>96.17280194706419</v>
      </c>
    </row>
    <row r="30" spans="1:9" ht="12.75">
      <c r="A30" s="97" t="s">
        <v>129</v>
      </c>
      <c r="B30" s="191">
        <v>950</v>
      </c>
      <c r="C30" s="108" t="s">
        <v>8</v>
      </c>
      <c r="D30" s="17" t="s">
        <v>15</v>
      </c>
      <c r="E30" s="20" t="s">
        <v>222</v>
      </c>
      <c r="F30" s="234" t="s">
        <v>74</v>
      </c>
      <c r="G30" s="145">
        <f>G31</f>
        <v>80</v>
      </c>
      <c r="H30" s="145">
        <f>H31</f>
        <v>68.8</v>
      </c>
      <c r="I30" s="280">
        <f t="shared" si="0"/>
        <v>86</v>
      </c>
    </row>
    <row r="31" spans="1:9" ht="12.75" customHeight="1">
      <c r="A31" s="97" t="s">
        <v>130</v>
      </c>
      <c r="B31" s="191">
        <v>950</v>
      </c>
      <c r="C31" s="108" t="s">
        <v>8</v>
      </c>
      <c r="D31" s="17" t="s">
        <v>15</v>
      </c>
      <c r="E31" s="20" t="s">
        <v>222</v>
      </c>
      <c r="F31" s="234" t="s">
        <v>120</v>
      </c>
      <c r="G31" s="145">
        <v>80</v>
      </c>
      <c r="H31" s="145">
        <v>68.8</v>
      </c>
      <c r="I31" s="280">
        <f t="shared" si="0"/>
        <v>86</v>
      </c>
    </row>
    <row r="32" spans="1:9" ht="12.75">
      <c r="A32" s="98" t="s">
        <v>16</v>
      </c>
      <c r="B32" s="191">
        <v>950</v>
      </c>
      <c r="C32" s="108" t="s">
        <v>8</v>
      </c>
      <c r="D32" s="17" t="s">
        <v>15</v>
      </c>
      <c r="E32" s="86" t="s">
        <v>220</v>
      </c>
      <c r="F32" s="232"/>
      <c r="G32" s="130">
        <f aca="true" t="shared" si="3" ref="G32:H35">G33</f>
        <v>49</v>
      </c>
      <c r="H32" s="130">
        <f t="shared" si="3"/>
        <v>49</v>
      </c>
      <c r="I32" s="280">
        <f t="shared" si="0"/>
        <v>100</v>
      </c>
    </row>
    <row r="33" spans="1:9" ht="51">
      <c r="A33" s="99" t="s">
        <v>122</v>
      </c>
      <c r="B33" s="269">
        <v>950</v>
      </c>
      <c r="C33" s="108" t="s">
        <v>8</v>
      </c>
      <c r="D33" s="17" t="s">
        <v>15</v>
      </c>
      <c r="E33" s="86" t="s">
        <v>219</v>
      </c>
      <c r="F33" s="232"/>
      <c r="G33" s="130">
        <f t="shared" si="3"/>
        <v>49</v>
      </c>
      <c r="H33" s="130">
        <f t="shared" si="3"/>
        <v>49</v>
      </c>
      <c r="I33" s="280">
        <f t="shared" si="0"/>
        <v>100</v>
      </c>
    </row>
    <row r="34" spans="1:9" ht="76.5">
      <c r="A34" s="172" t="s">
        <v>159</v>
      </c>
      <c r="B34" s="269">
        <v>950</v>
      </c>
      <c r="C34" s="108" t="s">
        <v>8</v>
      </c>
      <c r="D34" s="17" t="s">
        <v>15</v>
      </c>
      <c r="E34" s="86" t="s">
        <v>218</v>
      </c>
      <c r="F34" s="232"/>
      <c r="G34" s="130">
        <f t="shared" si="3"/>
        <v>49</v>
      </c>
      <c r="H34" s="130">
        <f t="shared" si="3"/>
        <v>49</v>
      </c>
      <c r="I34" s="280">
        <f t="shared" si="0"/>
        <v>100</v>
      </c>
    </row>
    <row r="35" spans="1:9" ht="12.75">
      <c r="A35" s="77" t="s">
        <v>115</v>
      </c>
      <c r="B35" s="269">
        <v>950</v>
      </c>
      <c r="C35" s="108" t="s">
        <v>8</v>
      </c>
      <c r="D35" s="17" t="s">
        <v>15</v>
      </c>
      <c r="E35" s="86" t="s">
        <v>218</v>
      </c>
      <c r="F35" s="232" t="s">
        <v>27</v>
      </c>
      <c r="G35" s="130">
        <f t="shared" si="3"/>
        <v>49</v>
      </c>
      <c r="H35" s="130">
        <f t="shared" si="3"/>
        <v>49</v>
      </c>
      <c r="I35" s="280">
        <f t="shared" si="0"/>
        <v>100</v>
      </c>
    </row>
    <row r="36" spans="1:9" ht="12.75">
      <c r="A36" s="100" t="s">
        <v>0</v>
      </c>
      <c r="B36" s="269">
        <v>950</v>
      </c>
      <c r="C36" s="108" t="s">
        <v>8</v>
      </c>
      <c r="D36" s="17" t="s">
        <v>15</v>
      </c>
      <c r="E36" s="86" t="s">
        <v>218</v>
      </c>
      <c r="F36" s="232" t="s">
        <v>107</v>
      </c>
      <c r="G36" s="145">
        <v>49</v>
      </c>
      <c r="H36" s="145">
        <v>49</v>
      </c>
      <c r="I36" s="280">
        <f t="shared" si="0"/>
        <v>100</v>
      </c>
    </row>
    <row r="37" spans="1:9" ht="38.25">
      <c r="A37" s="89" t="s">
        <v>17</v>
      </c>
      <c r="B37" s="215">
        <v>950</v>
      </c>
      <c r="C37" s="90" t="s">
        <v>8</v>
      </c>
      <c r="D37" s="90" t="s">
        <v>18</v>
      </c>
      <c r="E37" s="90"/>
      <c r="F37" s="235"/>
      <c r="G37" s="140">
        <f aca="true" t="shared" si="4" ref="G37:H41">G38</f>
        <v>48.1</v>
      </c>
      <c r="H37" s="140">
        <f t="shared" si="4"/>
        <v>48.1</v>
      </c>
      <c r="I37" s="413">
        <f t="shared" si="0"/>
        <v>100</v>
      </c>
    </row>
    <row r="38" spans="1:9" ht="12.75">
      <c r="A38" s="19" t="s">
        <v>16</v>
      </c>
      <c r="B38" s="293">
        <v>950</v>
      </c>
      <c r="C38" s="20" t="s">
        <v>8</v>
      </c>
      <c r="D38" s="20" t="s">
        <v>18</v>
      </c>
      <c r="E38" s="86" t="s">
        <v>220</v>
      </c>
      <c r="F38" s="234"/>
      <c r="G38" s="130">
        <f t="shared" si="4"/>
        <v>48.1</v>
      </c>
      <c r="H38" s="130">
        <f t="shared" si="4"/>
        <v>48.1</v>
      </c>
      <c r="I38" s="280">
        <f t="shared" si="0"/>
        <v>100</v>
      </c>
    </row>
    <row r="39" spans="1:9" ht="51">
      <c r="A39" s="76" t="s">
        <v>122</v>
      </c>
      <c r="B39" s="293">
        <v>950</v>
      </c>
      <c r="C39" s="20" t="s">
        <v>8</v>
      </c>
      <c r="D39" s="20" t="s">
        <v>18</v>
      </c>
      <c r="E39" s="86" t="s">
        <v>219</v>
      </c>
      <c r="F39" s="234"/>
      <c r="G39" s="130">
        <f t="shared" si="4"/>
        <v>48.1</v>
      </c>
      <c r="H39" s="130">
        <f t="shared" si="4"/>
        <v>48.1</v>
      </c>
      <c r="I39" s="280">
        <f t="shared" si="0"/>
        <v>100</v>
      </c>
    </row>
    <row r="40" spans="1:9" ht="65.25" customHeight="1">
      <c r="A40" s="22" t="s">
        <v>131</v>
      </c>
      <c r="B40" s="293">
        <v>950</v>
      </c>
      <c r="C40" s="20" t="s">
        <v>8</v>
      </c>
      <c r="D40" s="20" t="s">
        <v>18</v>
      </c>
      <c r="E40" s="86" t="s">
        <v>221</v>
      </c>
      <c r="F40" s="234"/>
      <c r="G40" s="130">
        <f t="shared" si="4"/>
        <v>48.1</v>
      </c>
      <c r="H40" s="130">
        <f t="shared" si="4"/>
        <v>48.1</v>
      </c>
      <c r="I40" s="280">
        <f t="shared" si="0"/>
        <v>100</v>
      </c>
    </row>
    <row r="41" spans="1:9" ht="12.75">
      <c r="A41" s="77" t="s">
        <v>115</v>
      </c>
      <c r="B41" s="193">
        <v>950</v>
      </c>
      <c r="C41" s="20" t="s">
        <v>8</v>
      </c>
      <c r="D41" s="20" t="s">
        <v>18</v>
      </c>
      <c r="E41" s="86" t="s">
        <v>221</v>
      </c>
      <c r="F41" s="234" t="s">
        <v>27</v>
      </c>
      <c r="G41" s="130">
        <f t="shared" si="4"/>
        <v>48.1</v>
      </c>
      <c r="H41" s="130">
        <f t="shared" si="4"/>
        <v>48.1</v>
      </c>
      <c r="I41" s="280">
        <f t="shared" si="0"/>
        <v>100</v>
      </c>
    </row>
    <row r="42" spans="1:9" ht="12.75">
      <c r="A42" s="22" t="s">
        <v>0</v>
      </c>
      <c r="B42" s="193">
        <v>950</v>
      </c>
      <c r="C42" s="20" t="s">
        <v>8</v>
      </c>
      <c r="D42" s="20" t="s">
        <v>18</v>
      </c>
      <c r="E42" s="86" t="s">
        <v>221</v>
      </c>
      <c r="F42" s="234" t="s">
        <v>107</v>
      </c>
      <c r="G42" s="145">
        <v>48.1</v>
      </c>
      <c r="H42" s="145">
        <v>48.1</v>
      </c>
      <c r="I42" s="280">
        <f t="shared" si="0"/>
        <v>100</v>
      </c>
    </row>
    <row r="43" spans="1:9" ht="12.75">
      <c r="A43" s="14" t="s">
        <v>20</v>
      </c>
      <c r="B43" s="194">
        <v>950</v>
      </c>
      <c r="C43" s="15" t="s">
        <v>8</v>
      </c>
      <c r="D43" s="15" t="s">
        <v>21</v>
      </c>
      <c r="E43" s="15"/>
      <c r="F43" s="231"/>
      <c r="G43" s="141">
        <f aca="true" t="shared" si="5" ref="G43:H46">G44</f>
        <v>133</v>
      </c>
      <c r="H43" s="141">
        <f t="shared" si="5"/>
        <v>0</v>
      </c>
      <c r="I43" s="414">
        <f t="shared" si="0"/>
        <v>0</v>
      </c>
    </row>
    <row r="44" spans="1:9" ht="25.5">
      <c r="A44" s="16" t="s">
        <v>148</v>
      </c>
      <c r="B44" s="195">
        <v>950</v>
      </c>
      <c r="C44" s="17" t="s">
        <v>8</v>
      </c>
      <c r="D44" s="17" t="s">
        <v>21</v>
      </c>
      <c r="E44" s="20" t="s">
        <v>186</v>
      </c>
      <c r="F44" s="232"/>
      <c r="G44" s="92">
        <f t="shared" si="5"/>
        <v>133</v>
      </c>
      <c r="H44" s="92">
        <f t="shared" si="5"/>
        <v>0</v>
      </c>
      <c r="I44" s="280">
        <f t="shared" si="0"/>
        <v>0</v>
      </c>
    </row>
    <row r="45" spans="1:9" ht="25.5">
      <c r="A45" s="16" t="s">
        <v>132</v>
      </c>
      <c r="B45" s="195">
        <v>950</v>
      </c>
      <c r="C45" s="17" t="s">
        <v>8</v>
      </c>
      <c r="D45" s="17" t="s">
        <v>21</v>
      </c>
      <c r="E45" s="20" t="s">
        <v>217</v>
      </c>
      <c r="F45" s="232"/>
      <c r="G45" s="92">
        <f t="shared" si="5"/>
        <v>133</v>
      </c>
      <c r="H45" s="92">
        <f t="shared" si="5"/>
        <v>0</v>
      </c>
      <c r="I45" s="280">
        <f t="shared" si="0"/>
        <v>0</v>
      </c>
    </row>
    <row r="46" spans="1:9" ht="12.75">
      <c r="A46" s="16" t="s">
        <v>129</v>
      </c>
      <c r="B46" s="195">
        <v>950</v>
      </c>
      <c r="C46" s="17" t="s">
        <v>8</v>
      </c>
      <c r="D46" s="17" t="s">
        <v>21</v>
      </c>
      <c r="E46" s="20" t="s">
        <v>217</v>
      </c>
      <c r="F46" s="232" t="s">
        <v>74</v>
      </c>
      <c r="G46" s="92">
        <f t="shared" si="5"/>
        <v>133</v>
      </c>
      <c r="H46" s="92">
        <f t="shared" si="5"/>
        <v>0</v>
      </c>
      <c r="I46" s="280">
        <f t="shared" si="0"/>
        <v>0</v>
      </c>
    </row>
    <row r="47" spans="1:9" ht="12.75">
      <c r="A47" s="16" t="s">
        <v>111</v>
      </c>
      <c r="B47" s="195">
        <v>950</v>
      </c>
      <c r="C47" s="17" t="s">
        <v>8</v>
      </c>
      <c r="D47" s="17" t="s">
        <v>21</v>
      </c>
      <c r="E47" s="20" t="s">
        <v>217</v>
      </c>
      <c r="F47" s="232" t="s">
        <v>110</v>
      </c>
      <c r="G47" s="143">
        <v>133</v>
      </c>
      <c r="H47" s="143">
        <v>0</v>
      </c>
      <c r="I47" s="280">
        <f t="shared" si="0"/>
        <v>0</v>
      </c>
    </row>
    <row r="48" spans="1:9" ht="13.5" customHeight="1">
      <c r="A48" s="14" t="s">
        <v>22</v>
      </c>
      <c r="B48" s="194">
        <v>950</v>
      </c>
      <c r="C48" s="15" t="s">
        <v>8</v>
      </c>
      <c r="D48" s="15" t="s">
        <v>23</v>
      </c>
      <c r="E48" s="15"/>
      <c r="F48" s="231"/>
      <c r="G48" s="141">
        <f>G49</f>
        <v>237.3</v>
      </c>
      <c r="H48" s="141">
        <f>H49</f>
        <v>235</v>
      </c>
      <c r="I48" s="414">
        <f t="shared" si="0"/>
        <v>99.0307627475769</v>
      </c>
    </row>
    <row r="49" spans="1:9" ht="25.5">
      <c r="A49" s="16" t="s">
        <v>148</v>
      </c>
      <c r="B49" s="274">
        <v>950</v>
      </c>
      <c r="C49" s="17" t="s">
        <v>8</v>
      </c>
      <c r="D49" s="17" t="s">
        <v>23</v>
      </c>
      <c r="E49" s="20" t="s">
        <v>186</v>
      </c>
      <c r="F49" s="232"/>
      <c r="G49" s="92">
        <f>G50</f>
        <v>237.3</v>
      </c>
      <c r="H49" s="92">
        <f>H50</f>
        <v>235</v>
      </c>
      <c r="I49" s="280">
        <f t="shared" si="0"/>
        <v>99.0307627475769</v>
      </c>
    </row>
    <row r="50" spans="1:9" ht="12.75">
      <c r="A50" s="16" t="s">
        <v>24</v>
      </c>
      <c r="B50" s="195">
        <v>950</v>
      </c>
      <c r="C50" s="17" t="s">
        <v>8</v>
      </c>
      <c r="D50" s="17" t="s">
        <v>23</v>
      </c>
      <c r="E50" s="20" t="s">
        <v>216</v>
      </c>
      <c r="F50" s="232"/>
      <c r="G50" s="143">
        <f>G53+G51</f>
        <v>237.3</v>
      </c>
      <c r="H50" s="143">
        <f>H53+H51</f>
        <v>235</v>
      </c>
      <c r="I50" s="280">
        <f t="shared" si="0"/>
        <v>99.0307627475769</v>
      </c>
    </row>
    <row r="51" spans="1:9" ht="30" customHeight="1">
      <c r="A51" s="123" t="s">
        <v>128</v>
      </c>
      <c r="B51" s="195">
        <v>950</v>
      </c>
      <c r="C51" s="108" t="s">
        <v>8</v>
      </c>
      <c r="D51" s="17" t="s">
        <v>23</v>
      </c>
      <c r="E51" s="20" t="s">
        <v>216</v>
      </c>
      <c r="F51" s="232" t="s">
        <v>127</v>
      </c>
      <c r="G51" s="92">
        <f>G52</f>
        <v>232.3</v>
      </c>
      <c r="H51" s="92">
        <f>H52</f>
        <v>232.2</v>
      </c>
      <c r="I51" s="280">
        <f t="shared" si="0"/>
        <v>99.95695221696081</v>
      </c>
    </row>
    <row r="52" spans="1:9" ht="25.5">
      <c r="A52" s="82" t="s">
        <v>119</v>
      </c>
      <c r="B52" s="195">
        <v>950</v>
      </c>
      <c r="C52" s="108" t="s">
        <v>8</v>
      </c>
      <c r="D52" s="17" t="s">
        <v>23</v>
      </c>
      <c r="E52" s="20" t="s">
        <v>216</v>
      </c>
      <c r="F52" s="232" t="s">
        <v>121</v>
      </c>
      <c r="G52" s="143">
        <v>232.3</v>
      </c>
      <c r="H52" s="143">
        <v>232.2</v>
      </c>
      <c r="I52" s="280">
        <f t="shared" si="0"/>
        <v>99.95695221696081</v>
      </c>
    </row>
    <row r="53" spans="1:9" ht="12.75">
      <c r="A53" s="16" t="s">
        <v>129</v>
      </c>
      <c r="B53" s="195">
        <v>950</v>
      </c>
      <c r="C53" s="17" t="s">
        <v>8</v>
      </c>
      <c r="D53" s="17" t="s">
        <v>23</v>
      </c>
      <c r="E53" s="20" t="s">
        <v>216</v>
      </c>
      <c r="F53" s="232" t="s">
        <v>74</v>
      </c>
      <c r="G53" s="143">
        <f>G54</f>
        <v>5</v>
      </c>
      <c r="H53" s="143">
        <f>H54</f>
        <v>2.8</v>
      </c>
      <c r="I53" s="280">
        <f t="shared" si="0"/>
        <v>56</v>
      </c>
    </row>
    <row r="54" spans="1:9" ht="12.75">
      <c r="A54" s="22" t="s">
        <v>109</v>
      </c>
      <c r="B54" s="195">
        <v>950</v>
      </c>
      <c r="C54" s="17" t="s">
        <v>8</v>
      </c>
      <c r="D54" s="17" t="s">
        <v>23</v>
      </c>
      <c r="E54" s="20" t="s">
        <v>216</v>
      </c>
      <c r="F54" s="232" t="s">
        <v>120</v>
      </c>
      <c r="G54" s="143">
        <v>5</v>
      </c>
      <c r="H54" s="143">
        <v>2.8</v>
      </c>
      <c r="I54" s="280">
        <f t="shared" si="0"/>
        <v>56</v>
      </c>
    </row>
    <row r="55" spans="1:9" ht="15.75" customHeight="1">
      <c r="A55" s="12" t="s">
        <v>25</v>
      </c>
      <c r="B55" s="190">
        <v>950</v>
      </c>
      <c r="C55" s="13" t="s">
        <v>10</v>
      </c>
      <c r="D55" s="13"/>
      <c r="E55" s="13"/>
      <c r="F55" s="230"/>
      <c r="G55" s="142">
        <f aca="true" t="shared" si="6" ref="G55:H59">G56</f>
        <v>261</v>
      </c>
      <c r="H55" s="142">
        <f t="shared" si="6"/>
        <v>261</v>
      </c>
      <c r="I55" s="412">
        <f t="shared" si="0"/>
        <v>100</v>
      </c>
    </row>
    <row r="56" spans="1:9" ht="20.25" customHeight="1">
      <c r="A56" s="29" t="s">
        <v>26</v>
      </c>
      <c r="B56" s="269">
        <v>950</v>
      </c>
      <c r="C56" s="20" t="s">
        <v>10</v>
      </c>
      <c r="D56" s="20" t="s">
        <v>13</v>
      </c>
      <c r="E56" s="20"/>
      <c r="F56" s="233"/>
      <c r="G56" s="143">
        <f t="shared" si="6"/>
        <v>261</v>
      </c>
      <c r="H56" s="143">
        <f t="shared" si="6"/>
        <v>261</v>
      </c>
      <c r="I56" s="280">
        <f t="shared" si="0"/>
        <v>100</v>
      </c>
    </row>
    <row r="57" spans="1:9" ht="25.5">
      <c r="A57" s="16" t="s">
        <v>148</v>
      </c>
      <c r="B57" s="269">
        <v>950</v>
      </c>
      <c r="C57" s="20" t="s">
        <v>10</v>
      </c>
      <c r="D57" s="20" t="s">
        <v>13</v>
      </c>
      <c r="E57" s="20" t="s">
        <v>186</v>
      </c>
      <c r="F57" s="233"/>
      <c r="G57" s="143">
        <f t="shared" si="6"/>
        <v>261</v>
      </c>
      <c r="H57" s="143">
        <f t="shared" si="6"/>
        <v>261</v>
      </c>
      <c r="I57" s="280">
        <f t="shared" si="0"/>
        <v>100</v>
      </c>
    </row>
    <row r="58" spans="1:9" ht="38.25">
      <c r="A58" s="29" t="s">
        <v>149</v>
      </c>
      <c r="B58" s="269">
        <v>950</v>
      </c>
      <c r="C58" s="20" t="s">
        <v>10</v>
      </c>
      <c r="D58" s="20" t="s">
        <v>13</v>
      </c>
      <c r="E58" s="20" t="s">
        <v>215</v>
      </c>
      <c r="F58" s="233"/>
      <c r="G58" s="143">
        <f t="shared" si="6"/>
        <v>261</v>
      </c>
      <c r="H58" s="143">
        <f t="shared" si="6"/>
        <v>261</v>
      </c>
      <c r="I58" s="280">
        <f t="shared" si="0"/>
        <v>100</v>
      </c>
    </row>
    <row r="59" spans="1:9" ht="63.75">
      <c r="A59" s="75" t="s">
        <v>125</v>
      </c>
      <c r="B59" s="269">
        <v>950</v>
      </c>
      <c r="C59" s="109" t="s">
        <v>10</v>
      </c>
      <c r="D59" s="20" t="s">
        <v>13</v>
      </c>
      <c r="E59" s="20" t="s">
        <v>215</v>
      </c>
      <c r="F59" s="233" t="s">
        <v>124</v>
      </c>
      <c r="G59" s="143">
        <f t="shared" si="6"/>
        <v>261</v>
      </c>
      <c r="H59" s="143">
        <f t="shared" si="6"/>
        <v>261</v>
      </c>
      <c r="I59" s="280">
        <f t="shared" si="0"/>
        <v>100</v>
      </c>
    </row>
    <row r="60" spans="1:9" ht="25.5">
      <c r="A60" s="75" t="s">
        <v>126</v>
      </c>
      <c r="B60" s="269">
        <v>950</v>
      </c>
      <c r="C60" s="109" t="s">
        <v>10</v>
      </c>
      <c r="D60" s="20" t="s">
        <v>13</v>
      </c>
      <c r="E60" s="20" t="s">
        <v>215</v>
      </c>
      <c r="F60" s="233" t="s">
        <v>118</v>
      </c>
      <c r="G60" s="344">
        <v>261</v>
      </c>
      <c r="H60" s="143">
        <v>261</v>
      </c>
      <c r="I60" s="280">
        <f t="shared" si="0"/>
        <v>100</v>
      </c>
    </row>
    <row r="61" spans="1:9" ht="25.5">
      <c r="A61" s="12" t="s">
        <v>28</v>
      </c>
      <c r="B61" s="270">
        <v>950</v>
      </c>
      <c r="C61" s="13" t="s">
        <v>13</v>
      </c>
      <c r="D61" s="13"/>
      <c r="E61" s="13"/>
      <c r="F61" s="230"/>
      <c r="G61" s="371">
        <f aca="true" t="shared" si="7" ref="G61:H66">G62</f>
        <v>439</v>
      </c>
      <c r="H61" s="371">
        <f t="shared" si="7"/>
        <v>437.7</v>
      </c>
      <c r="I61" s="412">
        <f t="shared" si="0"/>
        <v>99.70387243735763</v>
      </c>
    </row>
    <row r="62" spans="1:9" ht="25.5">
      <c r="A62" s="14" t="s">
        <v>29</v>
      </c>
      <c r="B62" s="271">
        <v>950</v>
      </c>
      <c r="C62" s="15" t="s">
        <v>13</v>
      </c>
      <c r="D62" s="15" t="s">
        <v>30</v>
      </c>
      <c r="E62" s="15"/>
      <c r="F62" s="231"/>
      <c r="G62" s="341">
        <f aca="true" t="shared" si="8" ref="G62:H64">G63</f>
        <v>439</v>
      </c>
      <c r="H62" s="341">
        <f t="shared" si="8"/>
        <v>437.7</v>
      </c>
      <c r="I62" s="414">
        <f t="shared" si="0"/>
        <v>99.70387243735763</v>
      </c>
    </row>
    <row r="63" spans="1:9" ht="57.75" customHeight="1">
      <c r="A63" s="162" t="s">
        <v>133</v>
      </c>
      <c r="B63" s="197">
        <v>950</v>
      </c>
      <c r="C63" s="109" t="s">
        <v>13</v>
      </c>
      <c r="D63" s="20" t="s">
        <v>30</v>
      </c>
      <c r="E63" s="20" t="s">
        <v>162</v>
      </c>
      <c r="F63" s="233"/>
      <c r="G63" s="344">
        <f t="shared" si="8"/>
        <v>439</v>
      </c>
      <c r="H63" s="344">
        <f t="shared" si="8"/>
        <v>437.7</v>
      </c>
      <c r="I63" s="280">
        <f t="shared" si="0"/>
        <v>99.70387243735763</v>
      </c>
    </row>
    <row r="64" spans="1:9" ht="38.25">
      <c r="A64" s="162" t="s">
        <v>163</v>
      </c>
      <c r="B64" s="197">
        <v>950</v>
      </c>
      <c r="C64" s="109" t="s">
        <v>13</v>
      </c>
      <c r="D64" s="20" t="s">
        <v>30</v>
      </c>
      <c r="E64" s="124" t="s">
        <v>165</v>
      </c>
      <c r="F64" s="233"/>
      <c r="G64" s="344">
        <f t="shared" si="8"/>
        <v>439</v>
      </c>
      <c r="H64" s="344">
        <f t="shared" si="8"/>
        <v>437.7</v>
      </c>
      <c r="I64" s="280">
        <f t="shared" si="0"/>
        <v>99.70387243735763</v>
      </c>
    </row>
    <row r="65" spans="1:9" ht="25.5">
      <c r="A65" s="162" t="s">
        <v>164</v>
      </c>
      <c r="B65" s="197">
        <v>950</v>
      </c>
      <c r="C65" s="109" t="s">
        <v>13</v>
      </c>
      <c r="D65" s="20" t="s">
        <v>30</v>
      </c>
      <c r="E65" s="124" t="s">
        <v>166</v>
      </c>
      <c r="F65" s="233"/>
      <c r="G65" s="344">
        <f t="shared" si="7"/>
        <v>439</v>
      </c>
      <c r="H65" s="344">
        <f t="shared" si="7"/>
        <v>437.7</v>
      </c>
      <c r="I65" s="280">
        <f t="shared" si="0"/>
        <v>99.70387243735763</v>
      </c>
    </row>
    <row r="66" spans="1:9" s="28" customFormat="1" ht="25.5">
      <c r="A66" s="72" t="s">
        <v>128</v>
      </c>
      <c r="B66" s="197">
        <v>950</v>
      </c>
      <c r="C66" s="109" t="s">
        <v>13</v>
      </c>
      <c r="D66" s="20" t="s">
        <v>30</v>
      </c>
      <c r="E66" s="124" t="s">
        <v>166</v>
      </c>
      <c r="F66" s="233" t="s">
        <v>127</v>
      </c>
      <c r="G66" s="344">
        <f t="shared" si="7"/>
        <v>439</v>
      </c>
      <c r="H66" s="344">
        <f t="shared" si="7"/>
        <v>437.7</v>
      </c>
      <c r="I66" s="280">
        <f t="shared" si="0"/>
        <v>99.70387243735763</v>
      </c>
    </row>
    <row r="67" spans="1:9" ht="25.5">
      <c r="A67" s="75" t="s">
        <v>119</v>
      </c>
      <c r="B67" s="197">
        <v>950</v>
      </c>
      <c r="C67" s="109" t="s">
        <v>13</v>
      </c>
      <c r="D67" s="20" t="s">
        <v>30</v>
      </c>
      <c r="E67" s="124" t="s">
        <v>166</v>
      </c>
      <c r="F67" s="233" t="s">
        <v>121</v>
      </c>
      <c r="G67" s="344">
        <v>439</v>
      </c>
      <c r="H67" s="143">
        <v>437.7</v>
      </c>
      <c r="I67" s="280">
        <f t="shared" si="0"/>
        <v>99.70387243735763</v>
      </c>
    </row>
    <row r="68" spans="1:9" ht="12.75">
      <c r="A68" s="27" t="s">
        <v>31</v>
      </c>
      <c r="B68" s="206" t="s">
        <v>123</v>
      </c>
      <c r="C68" s="13" t="s">
        <v>15</v>
      </c>
      <c r="D68" s="13"/>
      <c r="E68" s="13"/>
      <c r="F68" s="230"/>
      <c r="G68" s="371">
        <f aca="true" t="shared" si="9" ref="G68:H72">G69</f>
        <v>25</v>
      </c>
      <c r="H68" s="371">
        <f t="shared" si="9"/>
        <v>24</v>
      </c>
      <c r="I68" s="412">
        <f t="shared" si="0"/>
        <v>96</v>
      </c>
    </row>
    <row r="69" spans="1:9" s="28" customFormat="1" ht="12.75">
      <c r="A69" s="23" t="s">
        <v>37</v>
      </c>
      <c r="B69" s="207" t="s">
        <v>123</v>
      </c>
      <c r="C69" s="15" t="s">
        <v>15</v>
      </c>
      <c r="D69" s="15" t="s">
        <v>38</v>
      </c>
      <c r="E69" s="15"/>
      <c r="F69" s="231"/>
      <c r="G69" s="341">
        <f t="shared" si="9"/>
        <v>25</v>
      </c>
      <c r="H69" s="341">
        <f t="shared" si="9"/>
        <v>24</v>
      </c>
      <c r="I69" s="414">
        <f t="shared" si="0"/>
        <v>96</v>
      </c>
    </row>
    <row r="70" spans="1:9" ht="27.75" customHeight="1">
      <c r="A70" s="16" t="s">
        <v>148</v>
      </c>
      <c r="B70" s="208">
        <v>950</v>
      </c>
      <c r="C70" s="286" t="s">
        <v>15</v>
      </c>
      <c r="D70" s="286" t="s">
        <v>38</v>
      </c>
      <c r="E70" s="287" t="s">
        <v>186</v>
      </c>
      <c r="F70" s="288"/>
      <c r="G70" s="347">
        <f t="shared" si="9"/>
        <v>25</v>
      </c>
      <c r="H70" s="347">
        <f t="shared" si="9"/>
        <v>24</v>
      </c>
      <c r="I70" s="280">
        <f t="shared" si="0"/>
        <v>96</v>
      </c>
    </row>
    <row r="71" spans="1:9" ht="21.75" customHeight="1">
      <c r="A71" s="285" t="s">
        <v>244</v>
      </c>
      <c r="B71" s="208">
        <v>950</v>
      </c>
      <c r="C71" s="286" t="s">
        <v>15</v>
      </c>
      <c r="D71" s="286" t="s">
        <v>38</v>
      </c>
      <c r="E71" s="287" t="s">
        <v>245</v>
      </c>
      <c r="F71" s="288"/>
      <c r="G71" s="347">
        <f t="shared" si="9"/>
        <v>25</v>
      </c>
      <c r="H71" s="347">
        <f t="shared" si="9"/>
        <v>24</v>
      </c>
      <c r="I71" s="280">
        <f t="shared" si="0"/>
        <v>96</v>
      </c>
    </row>
    <row r="72" spans="1:9" ht="29.25" customHeight="1">
      <c r="A72" s="72" t="s">
        <v>128</v>
      </c>
      <c r="B72" s="208">
        <v>950</v>
      </c>
      <c r="C72" s="286" t="s">
        <v>15</v>
      </c>
      <c r="D72" s="286" t="s">
        <v>38</v>
      </c>
      <c r="E72" s="287" t="s">
        <v>245</v>
      </c>
      <c r="F72" s="287">
        <v>200</v>
      </c>
      <c r="G72" s="347">
        <f t="shared" si="9"/>
        <v>25</v>
      </c>
      <c r="H72" s="347">
        <f t="shared" si="9"/>
        <v>24</v>
      </c>
      <c r="I72" s="280">
        <f t="shared" si="0"/>
        <v>96</v>
      </c>
    </row>
    <row r="73" spans="1:9" ht="30" customHeight="1">
      <c r="A73" s="72" t="s">
        <v>119</v>
      </c>
      <c r="B73" s="208">
        <v>950</v>
      </c>
      <c r="C73" s="286" t="s">
        <v>15</v>
      </c>
      <c r="D73" s="286">
        <v>12</v>
      </c>
      <c r="E73" s="287" t="s">
        <v>245</v>
      </c>
      <c r="F73" s="287">
        <v>240</v>
      </c>
      <c r="G73" s="348">
        <v>25</v>
      </c>
      <c r="H73" s="144">
        <v>24</v>
      </c>
      <c r="I73" s="280">
        <f t="shared" si="0"/>
        <v>96</v>
      </c>
    </row>
    <row r="74" spans="1:9" ht="14.25" customHeight="1">
      <c r="A74" s="283" t="s">
        <v>39</v>
      </c>
      <c r="B74" s="196">
        <v>950</v>
      </c>
      <c r="C74" s="284" t="s">
        <v>40</v>
      </c>
      <c r="D74" s="284"/>
      <c r="E74" s="284"/>
      <c r="F74" s="230"/>
      <c r="G74" s="372">
        <f>G75</f>
        <v>6116.6</v>
      </c>
      <c r="H74" s="372">
        <f>H75</f>
        <v>5903</v>
      </c>
      <c r="I74" s="412">
        <f t="shared" si="0"/>
        <v>96.50786384592747</v>
      </c>
    </row>
    <row r="75" spans="1:9" ht="17.25" customHeight="1">
      <c r="A75" s="14" t="s">
        <v>41</v>
      </c>
      <c r="B75" s="194">
        <v>950</v>
      </c>
      <c r="C75" s="15" t="s">
        <v>40</v>
      </c>
      <c r="D75" s="15" t="s">
        <v>13</v>
      </c>
      <c r="E75" s="15"/>
      <c r="F75" s="231"/>
      <c r="G75" s="373">
        <f>G76+G94</f>
        <v>6116.6</v>
      </c>
      <c r="H75" s="373">
        <f>H76+H94</f>
        <v>5903</v>
      </c>
      <c r="I75" s="414">
        <f t="shared" si="0"/>
        <v>96.50786384592747</v>
      </c>
    </row>
    <row r="76" spans="1:9" ht="45.75" customHeight="1">
      <c r="A76" s="87" t="s">
        <v>135</v>
      </c>
      <c r="B76" s="219">
        <v>950</v>
      </c>
      <c r="C76" s="88" t="s">
        <v>40</v>
      </c>
      <c r="D76" s="88" t="s">
        <v>13</v>
      </c>
      <c r="E76" s="88" t="s">
        <v>183</v>
      </c>
      <c r="F76" s="236"/>
      <c r="G76" s="374">
        <f>G77+G84+G89</f>
        <v>3881.6</v>
      </c>
      <c r="H76" s="374">
        <f>H77+H84+H89</f>
        <v>3864.9</v>
      </c>
      <c r="I76" s="415">
        <f aca="true" t="shared" si="10" ref="I76:I139">H76*100/G76</f>
        <v>99.56976504534212</v>
      </c>
    </row>
    <row r="77" spans="1:9" ht="30.75" customHeight="1">
      <c r="A77" s="106" t="s">
        <v>154</v>
      </c>
      <c r="B77" s="209">
        <v>950</v>
      </c>
      <c r="C77" s="109" t="s">
        <v>40</v>
      </c>
      <c r="D77" s="20" t="s">
        <v>13</v>
      </c>
      <c r="E77" s="124" t="s">
        <v>169</v>
      </c>
      <c r="F77" s="233"/>
      <c r="G77" s="330">
        <f>G78</f>
        <v>1270</v>
      </c>
      <c r="H77" s="330">
        <f>H78</f>
        <v>1258</v>
      </c>
      <c r="I77" s="280">
        <f t="shared" si="10"/>
        <v>99.05511811023622</v>
      </c>
    </row>
    <row r="78" spans="1:9" ht="12.75">
      <c r="A78" s="172" t="s">
        <v>167</v>
      </c>
      <c r="B78" s="209">
        <v>950</v>
      </c>
      <c r="C78" s="109" t="s">
        <v>40</v>
      </c>
      <c r="D78" s="20" t="s">
        <v>13</v>
      </c>
      <c r="E78" s="124" t="s">
        <v>170</v>
      </c>
      <c r="F78" s="233"/>
      <c r="G78" s="330">
        <f>G81</f>
        <v>1270</v>
      </c>
      <c r="H78" s="330">
        <f>H81</f>
        <v>1258</v>
      </c>
      <c r="I78" s="280">
        <f t="shared" si="10"/>
        <v>99.05511811023622</v>
      </c>
    </row>
    <row r="79" spans="1:9" ht="12.75" hidden="1">
      <c r="A79" s="172" t="s">
        <v>168</v>
      </c>
      <c r="B79" s="209">
        <v>950</v>
      </c>
      <c r="C79" s="109" t="s">
        <v>40</v>
      </c>
      <c r="D79" s="20" t="s">
        <v>13</v>
      </c>
      <c r="E79" s="124" t="s">
        <v>171</v>
      </c>
      <c r="F79" s="233"/>
      <c r="G79" s="330">
        <f>G80</f>
        <v>1270</v>
      </c>
      <c r="H79" s="144"/>
      <c r="I79" s="280">
        <f t="shared" si="10"/>
        <v>0</v>
      </c>
    </row>
    <row r="80" spans="1:9" ht="25.5" hidden="1">
      <c r="A80" s="97" t="s">
        <v>128</v>
      </c>
      <c r="B80" s="209">
        <v>950</v>
      </c>
      <c r="C80" s="109" t="s">
        <v>40</v>
      </c>
      <c r="D80" s="20" t="s">
        <v>13</v>
      </c>
      <c r="E80" s="124" t="s">
        <v>172</v>
      </c>
      <c r="F80" s="237" t="s">
        <v>127</v>
      </c>
      <c r="G80" s="330">
        <f>G83</f>
        <v>1270</v>
      </c>
      <c r="H80" s="144"/>
      <c r="I80" s="280">
        <f t="shared" si="10"/>
        <v>0</v>
      </c>
    </row>
    <row r="81" spans="1:9" ht="12.75">
      <c r="A81" s="97" t="s">
        <v>168</v>
      </c>
      <c r="B81" s="209">
        <v>950</v>
      </c>
      <c r="C81" s="109" t="s">
        <v>40</v>
      </c>
      <c r="D81" s="20" t="s">
        <v>13</v>
      </c>
      <c r="E81" s="124" t="s">
        <v>171</v>
      </c>
      <c r="F81" s="237"/>
      <c r="G81" s="330">
        <f>G82</f>
        <v>1270</v>
      </c>
      <c r="H81" s="330">
        <f>H82</f>
        <v>1258</v>
      </c>
      <c r="I81" s="280">
        <f t="shared" si="10"/>
        <v>99.05511811023622</v>
      </c>
    </row>
    <row r="82" spans="1:9" ht="25.5">
      <c r="A82" s="97" t="s">
        <v>128</v>
      </c>
      <c r="B82" s="209">
        <v>950</v>
      </c>
      <c r="C82" s="109" t="s">
        <v>40</v>
      </c>
      <c r="D82" s="20" t="s">
        <v>13</v>
      </c>
      <c r="E82" s="124" t="s">
        <v>226</v>
      </c>
      <c r="F82" s="237" t="s">
        <v>127</v>
      </c>
      <c r="G82" s="330">
        <f>G83</f>
        <v>1270</v>
      </c>
      <c r="H82" s="330">
        <f>H83</f>
        <v>1258</v>
      </c>
      <c r="I82" s="280">
        <f t="shared" si="10"/>
        <v>99.05511811023622</v>
      </c>
    </row>
    <row r="83" spans="1:9" ht="25.5">
      <c r="A83" s="96" t="s">
        <v>119</v>
      </c>
      <c r="B83" s="209">
        <v>950</v>
      </c>
      <c r="C83" s="109" t="s">
        <v>40</v>
      </c>
      <c r="D83" s="20" t="s">
        <v>13</v>
      </c>
      <c r="E83" s="124" t="s">
        <v>171</v>
      </c>
      <c r="F83" s="237" t="s">
        <v>121</v>
      </c>
      <c r="G83" s="330">
        <v>1270</v>
      </c>
      <c r="H83" s="144">
        <v>1258</v>
      </c>
      <c r="I83" s="280">
        <f t="shared" si="10"/>
        <v>99.05511811023622</v>
      </c>
    </row>
    <row r="84" spans="1:9" ht="25.5">
      <c r="A84" s="106" t="s">
        <v>155</v>
      </c>
      <c r="B84" s="209">
        <v>950</v>
      </c>
      <c r="C84" s="109" t="s">
        <v>40</v>
      </c>
      <c r="D84" s="20" t="s">
        <v>13</v>
      </c>
      <c r="E84" s="124" t="s">
        <v>175</v>
      </c>
      <c r="F84" s="237"/>
      <c r="G84" s="330">
        <f>G86</f>
        <v>475</v>
      </c>
      <c r="H84" s="330">
        <f>H86</f>
        <v>475</v>
      </c>
      <c r="I84" s="280">
        <f t="shared" si="10"/>
        <v>100</v>
      </c>
    </row>
    <row r="85" spans="1:9" ht="25.5">
      <c r="A85" s="173" t="s">
        <v>173</v>
      </c>
      <c r="B85" s="209">
        <v>950</v>
      </c>
      <c r="C85" s="109" t="s">
        <v>40</v>
      </c>
      <c r="D85" s="20" t="s">
        <v>13</v>
      </c>
      <c r="E85" s="124" t="s">
        <v>176</v>
      </c>
      <c r="F85" s="237"/>
      <c r="G85" s="330">
        <f aca="true" t="shared" si="11" ref="G85:H87">G86</f>
        <v>475</v>
      </c>
      <c r="H85" s="330">
        <f t="shared" si="11"/>
        <v>475</v>
      </c>
      <c r="I85" s="280">
        <f t="shared" si="10"/>
        <v>100</v>
      </c>
    </row>
    <row r="86" spans="1:9" ht="12.75">
      <c r="A86" s="173" t="s">
        <v>174</v>
      </c>
      <c r="B86" s="209">
        <v>950</v>
      </c>
      <c r="C86" s="109" t="s">
        <v>40</v>
      </c>
      <c r="D86" s="20" t="s">
        <v>13</v>
      </c>
      <c r="E86" s="124" t="s">
        <v>177</v>
      </c>
      <c r="F86" s="237"/>
      <c r="G86" s="330">
        <f t="shared" si="11"/>
        <v>475</v>
      </c>
      <c r="H86" s="330">
        <f t="shared" si="11"/>
        <v>475</v>
      </c>
      <c r="I86" s="280">
        <f t="shared" si="10"/>
        <v>100</v>
      </c>
    </row>
    <row r="87" spans="1:9" ht="25.5">
      <c r="A87" s="97" t="s">
        <v>128</v>
      </c>
      <c r="B87" s="209">
        <v>950</v>
      </c>
      <c r="C87" s="109" t="s">
        <v>40</v>
      </c>
      <c r="D87" s="20" t="s">
        <v>13</v>
      </c>
      <c r="E87" s="124" t="s">
        <v>177</v>
      </c>
      <c r="F87" s="237" t="s">
        <v>138</v>
      </c>
      <c r="G87" s="330">
        <f t="shared" si="11"/>
        <v>475</v>
      </c>
      <c r="H87" s="330">
        <f t="shared" si="11"/>
        <v>475</v>
      </c>
      <c r="I87" s="280">
        <f t="shared" si="10"/>
        <v>100</v>
      </c>
    </row>
    <row r="88" spans="1:9" ht="25.5">
      <c r="A88" s="96" t="s">
        <v>119</v>
      </c>
      <c r="B88" s="209">
        <v>950</v>
      </c>
      <c r="C88" s="109" t="s">
        <v>40</v>
      </c>
      <c r="D88" s="20" t="s">
        <v>13</v>
      </c>
      <c r="E88" s="124" t="s">
        <v>177</v>
      </c>
      <c r="F88" s="237" t="s">
        <v>121</v>
      </c>
      <c r="G88" s="330">
        <v>475</v>
      </c>
      <c r="H88" s="144">
        <v>475</v>
      </c>
      <c r="I88" s="280">
        <f t="shared" si="10"/>
        <v>100</v>
      </c>
    </row>
    <row r="89" spans="1:9" ht="38.25">
      <c r="A89" s="106" t="s">
        <v>156</v>
      </c>
      <c r="B89" s="209">
        <v>950</v>
      </c>
      <c r="C89" s="109" t="s">
        <v>40</v>
      </c>
      <c r="D89" s="20" t="s">
        <v>13</v>
      </c>
      <c r="E89" s="124" t="s">
        <v>180</v>
      </c>
      <c r="F89" s="237"/>
      <c r="G89" s="330">
        <f>G91</f>
        <v>2136.6</v>
      </c>
      <c r="H89" s="330">
        <f>H91</f>
        <v>2131.9</v>
      </c>
      <c r="I89" s="280">
        <f t="shared" si="10"/>
        <v>99.78002433773285</v>
      </c>
    </row>
    <row r="90" spans="1:9" ht="25.5">
      <c r="A90" s="173" t="s">
        <v>178</v>
      </c>
      <c r="B90" s="209">
        <v>950</v>
      </c>
      <c r="C90" s="109" t="s">
        <v>40</v>
      </c>
      <c r="D90" s="20" t="s">
        <v>13</v>
      </c>
      <c r="E90" s="124" t="s">
        <v>181</v>
      </c>
      <c r="F90" s="237"/>
      <c r="G90" s="330">
        <f aca="true" t="shared" si="12" ref="G90:H92">G91</f>
        <v>2136.6</v>
      </c>
      <c r="H90" s="330">
        <f t="shared" si="12"/>
        <v>2131.9</v>
      </c>
      <c r="I90" s="280">
        <f t="shared" si="10"/>
        <v>99.78002433773285</v>
      </c>
    </row>
    <row r="91" spans="1:9" ht="12.75">
      <c r="A91" s="173" t="s">
        <v>179</v>
      </c>
      <c r="B91" s="209">
        <v>950</v>
      </c>
      <c r="C91" s="109" t="s">
        <v>40</v>
      </c>
      <c r="D91" s="20" t="s">
        <v>13</v>
      </c>
      <c r="E91" s="124" t="s">
        <v>182</v>
      </c>
      <c r="F91" s="237"/>
      <c r="G91" s="330">
        <f t="shared" si="12"/>
        <v>2136.6</v>
      </c>
      <c r="H91" s="330">
        <f t="shared" si="12"/>
        <v>2131.9</v>
      </c>
      <c r="I91" s="280">
        <f t="shared" si="10"/>
        <v>99.78002433773285</v>
      </c>
    </row>
    <row r="92" spans="1:9" ht="25.5">
      <c r="A92" s="97" t="s">
        <v>128</v>
      </c>
      <c r="B92" s="209">
        <v>950</v>
      </c>
      <c r="C92" s="111" t="s">
        <v>40</v>
      </c>
      <c r="D92" s="25" t="s">
        <v>13</v>
      </c>
      <c r="E92" s="124" t="s">
        <v>182</v>
      </c>
      <c r="F92" s="237" t="s">
        <v>127</v>
      </c>
      <c r="G92" s="330">
        <f t="shared" si="12"/>
        <v>2136.6</v>
      </c>
      <c r="H92" s="330">
        <f t="shared" si="12"/>
        <v>2131.9</v>
      </c>
      <c r="I92" s="280">
        <f t="shared" si="10"/>
        <v>99.78002433773285</v>
      </c>
    </row>
    <row r="93" spans="1:9" ht="25.5">
      <c r="A93" s="96" t="s">
        <v>119</v>
      </c>
      <c r="B93" s="209">
        <v>950</v>
      </c>
      <c r="C93" s="111" t="s">
        <v>40</v>
      </c>
      <c r="D93" s="25" t="s">
        <v>13</v>
      </c>
      <c r="E93" s="124" t="s">
        <v>182</v>
      </c>
      <c r="F93" s="238" t="s">
        <v>121</v>
      </c>
      <c r="G93" s="330">
        <v>2136.6</v>
      </c>
      <c r="H93" s="144">
        <v>2131.9</v>
      </c>
      <c r="I93" s="280">
        <f t="shared" si="10"/>
        <v>99.78002433773285</v>
      </c>
    </row>
    <row r="94" spans="1:9" ht="25.5">
      <c r="A94" s="174" t="s">
        <v>148</v>
      </c>
      <c r="B94" s="210">
        <v>950</v>
      </c>
      <c r="C94" s="111" t="s">
        <v>40</v>
      </c>
      <c r="D94" s="25" t="s">
        <v>13</v>
      </c>
      <c r="E94" s="20" t="s">
        <v>186</v>
      </c>
      <c r="F94" s="238"/>
      <c r="G94" s="375">
        <f>G95</f>
        <v>2235</v>
      </c>
      <c r="H94" s="375">
        <f>H95</f>
        <v>2038.1</v>
      </c>
      <c r="I94" s="280">
        <f t="shared" si="10"/>
        <v>91.19015659955257</v>
      </c>
    </row>
    <row r="95" spans="1:9" ht="12.75">
      <c r="A95" s="102" t="s">
        <v>41</v>
      </c>
      <c r="B95" s="210">
        <v>950</v>
      </c>
      <c r="C95" s="111" t="s">
        <v>40</v>
      </c>
      <c r="D95" s="25" t="s">
        <v>13</v>
      </c>
      <c r="E95" s="20" t="s">
        <v>184</v>
      </c>
      <c r="F95" s="238"/>
      <c r="G95" s="375">
        <f>G96+G99</f>
        <v>2235</v>
      </c>
      <c r="H95" s="375">
        <f>H96+H99</f>
        <v>2038.1</v>
      </c>
      <c r="I95" s="280">
        <f t="shared" si="10"/>
        <v>91.19015659955257</v>
      </c>
    </row>
    <row r="96" spans="1:9" ht="12.75">
      <c r="A96" s="100" t="s">
        <v>42</v>
      </c>
      <c r="B96" s="210">
        <v>950</v>
      </c>
      <c r="C96" s="111" t="s">
        <v>40</v>
      </c>
      <c r="D96" s="25" t="s">
        <v>13</v>
      </c>
      <c r="E96" s="20" t="s">
        <v>185</v>
      </c>
      <c r="F96" s="238"/>
      <c r="G96" s="375">
        <f>G97</f>
        <v>2200</v>
      </c>
      <c r="H96" s="375">
        <f>H97</f>
        <v>2003.1</v>
      </c>
      <c r="I96" s="280">
        <f t="shared" si="10"/>
        <v>91.05</v>
      </c>
    </row>
    <row r="97" spans="1:9" ht="25.5">
      <c r="A97" s="97" t="s">
        <v>128</v>
      </c>
      <c r="B97" s="210">
        <v>950</v>
      </c>
      <c r="C97" s="111" t="s">
        <v>40</v>
      </c>
      <c r="D97" s="25" t="s">
        <v>13</v>
      </c>
      <c r="E97" s="20" t="s">
        <v>185</v>
      </c>
      <c r="F97" s="238" t="s">
        <v>127</v>
      </c>
      <c r="G97" s="375">
        <f>G98</f>
        <v>2200</v>
      </c>
      <c r="H97" s="375">
        <f>H98</f>
        <v>2003.1</v>
      </c>
      <c r="I97" s="280">
        <f t="shared" si="10"/>
        <v>91.05</v>
      </c>
    </row>
    <row r="98" spans="1:9" ht="25.5">
      <c r="A98" s="96" t="s">
        <v>119</v>
      </c>
      <c r="B98" s="210">
        <v>950</v>
      </c>
      <c r="C98" s="111" t="s">
        <v>40</v>
      </c>
      <c r="D98" s="25" t="s">
        <v>13</v>
      </c>
      <c r="E98" s="20" t="s">
        <v>185</v>
      </c>
      <c r="F98" s="238" t="s">
        <v>121</v>
      </c>
      <c r="G98" s="330">
        <v>2200</v>
      </c>
      <c r="H98" s="144">
        <v>2003.1</v>
      </c>
      <c r="I98" s="280">
        <f t="shared" si="10"/>
        <v>91.05</v>
      </c>
    </row>
    <row r="99" spans="1:9" ht="30">
      <c r="A99" s="316" t="s">
        <v>300</v>
      </c>
      <c r="B99" s="210">
        <v>950</v>
      </c>
      <c r="C99" s="317" t="s">
        <v>40</v>
      </c>
      <c r="D99" s="317" t="s">
        <v>13</v>
      </c>
      <c r="E99" s="317" t="s">
        <v>301</v>
      </c>
      <c r="F99" s="287"/>
      <c r="G99" s="353">
        <f>G100</f>
        <v>35</v>
      </c>
      <c r="H99" s="353">
        <f>H100</f>
        <v>35</v>
      </c>
      <c r="I99" s="280">
        <f t="shared" si="10"/>
        <v>100</v>
      </c>
    </row>
    <row r="100" spans="1:9" ht="12.75">
      <c r="A100" s="72" t="s">
        <v>129</v>
      </c>
      <c r="B100" s="210">
        <v>950</v>
      </c>
      <c r="C100" s="317" t="s">
        <v>40</v>
      </c>
      <c r="D100" s="317" t="s">
        <v>13</v>
      </c>
      <c r="E100" s="317" t="s">
        <v>301</v>
      </c>
      <c r="F100" s="287">
        <v>800</v>
      </c>
      <c r="G100" s="353">
        <f>G101</f>
        <v>35</v>
      </c>
      <c r="H100" s="353">
        <f>H101</f>
        <v>35</v>
      </c>
      <c r="I100" s="280">
        <f t="shared" si="10"/>
        <v>100</v>
      </c>
    </row>
    <row r="101" spans="1:9" ht="36" customHeight="1">
      <c r="A101" s="72" t="s">
        <v>306</v>
      </c>
      <c r="B101" s="210">
        <v>950</v>
      </c>
      <c r="C101" s="317" t="s">
        <v>40</v>
      </c>
      <c r="D101" s="317" t="s">
        <v>13</v>
      </c>
      <c r="E101" s="317" t="s">
        <v>301</v>
      </c>
      <c r="F101" s="318">
        <v>810</v>
      </c>
      <c r="G101" s="354">
        <v>35</v>
      </c>
      <c r="H101" s="144">
        <v>35</v>
      </c>
      <c r="I101" s="280">
        <f t="shared" si="10"/>
        <v>100</v>
      </c>
    </row>
    <row r="102" spans="1:9" ht="12.75">
      <c r="A102" s="27" t="s">
        <v>43</v>
      </c>
      <c r="B102" s="206" t="s">
        <v>123</v>
      </c>
      <c r="C102" s="13" t="s">
        <v>19</v>
      </c>
      <c r="D102" s="13"/>
      <c r="E102" s="13"/>
      <c r="F102" s="230"/>
      <c r="G102" s="372">
        <f>G103+G108</f>
        <v>534.3</v>
      </c>
      <c r="H102" s="372">
        <f>H103+H108</f>
        <v>528.3</v>
      </c>
      <c r="I102" s="412">
        <f t="shared" si="10"/>
        <v>98.87703537338574</v>
      </c>
    </row>
    <row r="103" spans="1:9" ht="15">
      <c r="A103" s="89" t="s">
        <v>246</v>
      </c>
      <c r="B103" s="301" t="s">
        <v>123</v>
      </c>
      <c r="C103" s="301" t="s">
        <v>19</v>
      </c>
      <c r="D103" s="301" t="s">
        <v>8</v>
      </c>
      <c r="E103" s="301"/>
      <c r="F103" s="305"/>
      <c r="G103" s="356">
        <f aca="true" t="shared" si="13" ref="G103:H106">G104</f>
        <v>424.3</v>
      </c>
      <c r="H103" s="356">
        <f t="shared" si="13"/>
        <v>424.2</v>
      </c>
      <c r="I103" s="413">
        <f t="shared" si="10"/>
        <v>99.97643176997407</v>
      </c>
    </row>
    <row r="104" spans="1:9" ht="25.5">
      <c r="A104" s="297" t="s">
        <v>148</v>
      </c>
      <c r="B104" s="306" t="s">
        <v>123</v>
      </c>
      <c r="C104" s="303" t="s">
        <v>19</v>
      </c>
      <c r="D104" s="303" t="s">
        <v>8</v>
      </c>
      <c r="E104" s="84" t="s">
        <v>248</v>
      </c>
      <c r="F104" s="302"/>
      <c r="G104" s="328">
        <f t="shared" si="13"/>
        <v>424.3</v>
      </c>
      <c r="H104" s="328">
        <f t="shared" si="13"/>
        <v>424.2</v>
      </c>
      <c r="I104" s="280">
        <f t="shared" si="10"/>
        <v>99.97643176997407</v>
      </c>
    </row>
    <row r="105" spans="1:9" ht="25.5">
      <c r="A105" s="76" t="s">
        <v>247</v>
      </c>
      <c r="B105" s="306" t="s">
        <v>123</v>
      </c>
      <c r="C105" s="303" t="s">
        <v>19</v>
      </c>
      <c r="D105" s="303" t="s">
        <v>8</v>
      </c>
      <c r="E105" s="304" t="s">
        <v>216</v>
      </c>
      <c r="F105" s="302"/>
      <c r="G105" s="328">
        <f t="shared" si="13"/>
        <v>424.3</v>
      </c>
      <c r="H105" s="328">
        <f t="shared" si="13"/>
        <v>424.2</v>
      </c>
      <c r="I105" s="280">
        <f t="shared" si="10"/>
        <v>99.97643176997407</v>
      </c>
    </row>
    <row r="106" spans="1:9" ht="25.5">
      <c r="A106" s="72" t="s">
        <v>128</v>
      </c>
      <c r="B106" s="306" t="s">
        <v>123</v>
      </c>
      <c r="C106" s="303" t="s">
        <v>19</v>
      </c>
      <c r="D106" s="303" t="s">
        <v>8</v>
      </c>
      <c r="E106" s="304" t="s">
        <v>216</v>
      </c>
      <c r="F106" s="84" t="s">
        <v>127</v>
      </c>
      <c r="G106" s="328">
        <f t="shared" si="13"/>
        <v>424.3</v>
      </c>
      <c r="H106" s="328">
        <f t="shared" si="13"/>
        <v>424.2</v>
      </c>
      <c r="I106" s="280">
        <f t="shared" si="10"/>
        <v>99.97643176997407</v>
      </c>
    </row>
    <row r="107" spans="1:9" ht="25.5">
      <c r="A107" s="75" t="s">
        <v>119</v>
      </c>
      <c r="B107" s="306" t="s">
        <v>123</v>
      </c>
      <c r="C107" s="303" t="s">
        <v>19</v>
      </c>
      <c r="D107" s="303" t="s">
        <v>8</v>
      </c>
      <c r="E107" s="304" t="s">
        <v>216</v>
      </c>
      <c r="F107" s="84" t="s">
        <v>121</v>
      </c>
      <c r="G107" s="376">
        <v>424.3</v>
      </c>
      <c r="H107" s="144">
        <v>424.2</v>
      </c>
      <c r="I107" s="280">
        <f t="shared" si="10"/>
        <v>99.97643176997407</v>
      </c>
    </row>
    <row r="108" spans="1:9" ht="12.75">
      <c r="A108" s="24" t="s">
        <v>44</v>
      </c>
      <c r="B108" s="211" t="s">
        <v>123</v>
      </c>
      <c r="C108" s="25" t="s">
        <v>19</v>
      </c>
      <c r="D108" s="25" t="s">
        <v>19</v>
      </c>
      <c r="E108" s="20"/>
      <c r="F108" s="238"/>
      <c r="G108" s="375">
        <f aca="true" t="shared" si="14" ref="G108:H111">G109</f>
        <v>110</v>
      </c>
      <c r="H108" s="375">
        <f t="shared" si="14"/>
        <v>104.1</v>
      </c>
      <c r="I108" s="280">
        <f t="shared" si="10"/>
        <v>94.63636363636364</v>
      </c>
    </row>
    <row r="109" spans="1:9" ht="25.5">
      <c r="A109" s="16" t="s">
        <v>148</v>
      </c>
      <c r="B109" s="211" t="s">
        <v>123</v>
      </c>
      <c r="C109" s="25" t="s">
        <v>19</v>
      </c>
      <c r="D109" s="25" t="s">
        <v>19</v>
      </c>
      <c r="E109" s="20" t="s">
        <v>186</v>
      </c>
      <c r="F109" s="238"/>
      <c r="G109" s="375">
        <f t="shared" si="14"/>
        <v>110</v>
      </c>
      <c r="H109" s="375">
        <f t="shared" si="14"/>
        <v>104.1</v>
      </c>
      <c r="I109" s="280">
        <f t="shared" si="10"/>
        <v>94.63636363636364</v>
      </c>
    </row>
    <row r="110" spans="1:9" ht="38.25">
      <c r="A110" s="104" t="s">
        <v>140</v>
      </c>
      <c r="B110" s="211" t="s">
        <v>123</v>
      </c>
      <c r="C110" s="111" t="s">
        <v>19</v>
      </c>
      <c r="D110" s="25" t="s">
        <v>19</v>
      </c>
      <c r="E110" s="20" t="s">
        <v>187</v>
      </c>
      <c r="F110" s="238"/>
      <c r="G110" s="375">
        <f t="shared" si="14"/>
        <v>110</v>
      </c>
      <c r="H110" s="375">
        <f t="shared" si="14"/>
        <v>104.1</v>
      </c>
      <c r="I110" s="280">
        <f t="shared" si="10"/>
        <v>94.63636363636364</v>
      </c>
    </row>
    <row r="111" spans="1:9" ht="30.75" customHeight="1">
      <c r="A111" s="97" t="s">
        <v>128</v>
      </c>
      <c r="B111" s="211" t="s">
        <v>123</v>
      </c>
      <c r="C111" s="111" t="s">
        <v>19</v>
      </c>
      <c r="D111" s="25" t="s">
        <v>19</v>
      </c>
      <c r="E111" s="20" t="s">
        <v>187</v>
      </c>
      <c r="F111" s="238" t="s">
        <v>127</v>
      </c>
      <c r="G111" s="375">
        <f t="shared" si="14"/>
        <v>110</v>
      </c>
      <c r="H111" s="375">
        <f t="shared" si="14"/>
        <v>104.1</v>
      </c>
      <c r="I111" s="280">
        <f t="shared" si="10"/>
        <v>94.63636363636364</v>
      </c>
    </row>
    <row r="112" spans="1:9" ht="25.5">
      <c r="A112" s="96" t="s">
        <v>119</v>
      </c>
      <c r="B112" s="211" t="s">
        <v>123</v>
      </c>
      <c r="C112" s="111" t="s">
        <v>19</v>
      </c>
      <c r="D112" s="25" t="s">
        <v>19</v>
      </c>
      <c r="E112" s="20" t="s">
        <v>187</v>
      </c>
      <c r="F112" s="237" t="s">
        <v>121</v>
      </c>
      <c r="G112" s="330">
        <v>110</v>
      </c>
      <c r="H112" s="144">
        <v>104.1</v>
      </c>
      <c r="I112" s="280">
        <f t="shared" si="10"/>
        <v>94.63636363636364</v>
      </c>
    </row>
    <row r="113" spans="1:9" ht="12.75">
      <c r="A113" s="101" t="s">
        <v>45</v>
      </c>
      <c r="B113" s="115">
        <v>950</v>
      </c>
      <c r="C113" s="110" t="s">
        <v>33</v>
      </c>
      <c r="D113" s="13"/>
      <c r="E113" s="13"/>
      <c r="F113" s="230"/>
      <c r="G113" s="371">
        <f>G114+G139</f>
        <v>19513.100000000002</v>
      </c>
      <c r="H113" s="371">
        <f>H114+H139</f>
        <v>17666.2</v>
      </c>
      <c r="I113" s="412">
        <f t="shared" si="10"/>
        <v>90.53507643583028</v>
      </c>
    </row>
    <row r="114" spans="1:9" s="62" customFormat="1" ht="12.75">
      <c r="A114" s="14" t="s">
        <v>46</v>
      </c>
      <c r="B114" s="212">
        <v>950</v>
      </c>
      <c r="C114" s="15" t="s">
        <v>33</v>
      </c>
      <c r="D114" s="15" t="s">
        <v>8</v>
      </c>
      <c r="E114" s="15"/>
      <c r="F114" s="231"/>
      <c r="G114" s="341">
        <f>G115+G135</f>
        <v>16621.2</v>
      </c>
      <c r="H114" s="341">
        <f>H115+H135</f>
        <v>14778.7</v>
      </c>
      <c r="I114" s="414">
        <f t="shared" si="10"/>
        <v>88.91475946381729</v>
      </c>
    </row>
    <row r="115" spans="1:9" ht="38.25">
      <c r="A115" s="29" t="s">
        <v>141</v>
      </c>
      <c r="B115" s="213">
        <v>950</v>
      </c>
      <c r="C115" s="20" t="s">
        <v>33</v>
      </c>
      <c r="D115" s="20" t="s">
        <v>8</v>
      </c>
      <c r="E115" s="20" t="s">
        <v>191</v>
      </c>
      <c r="F115" s="233"/>
      <c r="G115" s="344">
        <f>G116+G120+G124+G128</f>
        <v>16305.2</v>
      </c>
      <c r="H115" s="344">
        <f>H116+H120+H124+H128</f>
        <v>14463.5</v>
      </c>
      <c r="I115" s="280">
        <f t="shared" si="10"/>
        <v>88.70483036086647</v>
      </c>
    </row>
    <row r="116" spans="1:9" ht="38.25">
      <c r="A116" s="173" t="s">
        <v>192</v>
      </c>
      <c r="B116" s="213">
        <v>950</v>
      </c>
      <c r="C116" s="109" t="s">
        <v>33</v>
      </c>
      <c r="D116" s="20" t="s">
        <v>8</v>
      </c>
      <c r="E116" s="124" t="s">
        <v>194</v>
      </c>
      <c r="F116" s="233"/>
      <c r="G116" s="344">
        <f aca="true" t="shared" si="15" ref="G116:H118">G117</f>
        <v>205</v>
      </c>
      <c r="H116" s="344">
        <f t="shared" si="15"/>
        <v>140.7</v>
      </c>
      <c r="I116" s="280">
        <f t="shared" si="10"/>
        <v>68.6341463414634</v>
      </c>
    </row>
    <row r="117" spans="1:9" ht="12.75">
      <c r="A117" s="173" t="s">
        <v>193</v>
      </c>
      <c r="B117" s="213">
        <v>950</v>
      </c>
      <c r="C117" s="109" t="s">
        <v>33</v>
      </c>
      <c r="D117" s="20" t="s">
        <v>8</v>
      </c>
      <c r="E117" s="124" t="s">
        <v>195</v>
      </c>
      <c r="F117" s="233"/>
      <c r="G117" s="344">
        <f t="shared" si="15"/>
        <v>205</v>
      </c>
      <c r="H117" s="344">
        <f t="shared" si="15"/>
        <v>140.7</v>
      </c>
      <c r="I117" s="280">
        <f t="shared" si="10"/>
        <v>68.6341463414634</v>
      </c>
    </row>
    <row r="118" spans="1:9" ht="25.5">
      <c r="A118" s="97" t="s">
        <v>144</v>
      </c>
      <c r="B118" s="213">
        <v>950</v>
      </c>
      <c r="C118" s="108" t="s">
        <v>33</v>
      </c>
      <c r="D118" s="17" t="s">
        <v>8</v>
      </c>
      <c r="E118" s="124" t="s">
        <v>196</v>
      </c>
      <c r="F118" s="232" t="s">
        <v>102</v>
      </c>
      <c r="G118" s="377">
        <f t="shared" si="15"/>
        <v>205</v>
      </c>
      <c r="H118" s="377">
        <f t="shared" si="15"/>
        <v>140.7</v>
      </c>
      <c r="I118" s="280">
        <f t="shared" si="10"/>
        <v>68.6341463414634</v>
      </c>
    </row>
    <row r="119" spans="1:9" ht="12.75">
      <c r="A119" s="97" t="s">
        <v>145</v>
      </c>
      <c r="B119" s="213">
        <v>950</v>
      </c>
      <c r="C119" s="108" t="s">
        <v>33</v>
      </c>
      <c r="D119" s="17" t="s">
        <v>8</v>
      </c>
      <c r="E119" s="124" t="s">
        <v>196</v>
      </c>
      <c r="F119" s="232" t="s">
        <v>93</v>
      </c>
      <c r="G119" s="377">
        <v>205</v>
      </c>
      <c r="H119" s="143">
        <v>140.7</v>
      </c>
      <c r="I119" s="280">
        <f t="shared" si="10"/>
        <v>68.6341463414634</v>
      </c>
    </row>
    <row r="120" spans="1:9" ht="25.5">
      <c r="A120" s="97" t="s">
        <v>197</v>
      </c>
      <c r="B120" s="213">
        <v>950</v>
      </c>
      <c r="C120" s="108" t="s">
        <v>33</v>
      </c>
      <c r="D120" s="17" t="s">
        <v>8</v>
      </c>
      <c r="E120" s="124" t="s">
        <v>199</v>
      </c>
      <c r="F120" s="239"/>
      <c r="G120" s="377">
        <f aca="true" t="shared" si="16" ref="G120:H122">G121</f>
        <v>14742.2</v>
      </c>
      <c r="H120" s="377">
        <f t="shared" si="16"/>
        <v>13121.4</v>
      </c>
      <c r="I120" s="280">
        <f t="shared" si="10"/>
        <v>89.00571149489221</v>
      </c>
    </row>
    <row r="121" spans="1:9" ht="12.75">
      <c r="A121" s="97" t="s">
        <v>198</v>
      </c>
      <c r="B121" s="213">
        <v>950</v>
      </c>
      <c r="C121" s="108" t="s">
        <v>33</v>
      </c>
      <c r="D121" s="17" t="s">
        <v>8</v>
      </c>
      <c r="E121" s="124" t="s">
        <v>200</v>
      </c>
      <c r="F121" s="239"/>
      <c r="G121" s="377">
        <f t="shared" si="16"/>
        <v>14742.2</v>
      </c>
      <c r="H121" s="377">
        <f t="shared" si="16"/>
        <v>13121.4</v>
      </c>
      <c r="I121" s="280">
        <f t="shared" si="10"/>
        <v>89.00571149489221</v>
      </c>
    </row>
    <row r="122" spans="1:9" ht="25.5">
      <c r="A122" s="97" t="s">
        <v>144</v>
      </c>
      <c r="B122" s="295">
        <v>950</v>
      </c>
      <c r="C122" s="108" t="s">
        <v>33</v>
      </c>
      <c r="D122" s="17" t="s">
        <v>8</v>
      </c>
      <c r="E122" s="124" t="s">
        <v>200</v>
      </c>
      <c r="F122" s="232" t="s">
        <v>102</v>
      </c>
      <c r="G122" s="377">
        <f t="shared" si="16"/>
        <v>14742.2</v>
      </c>
      <c r="H122" s="377">
        <f t="shared" si="16"/>
        <v>13121.4</v>
      </c>
      <c r="I122" s="280">
        <f t="shared" si="10"/>
        <v>89.00571149489221</v>
      </c>
    </row>
    <row r="123" spans="1:9" ht="19.5" customHeight="1">
      <c r="A123" s="164" t="s">
        <v>145</v>
      </c>
      <c r="B123" s="213">
        <v>950</v>
      </c>
      <c r="C123" s="165" t="s">
        <v>33</v>
      </c>
      <c r="D123" s="91" t="s">
        <v>8</v>
      </c>
      <c r="E123" s="282" t="s">
        <v>201</v>
      </c>
      <c r="F123" s="239" t="s">
        <v>93</v>
      </c>
      <c r="G123" s="344">
        <v>14742.2</v>
      </c>
      <c r="H123" s="143">
        <v>13121.4</v>
      </c>
      <c r="I123" s="280">
        <f t="shared" si="10"/>
        <v>89.00571149489221</v>
      </c>
    </row>
    <row r="124" spans="1:9" ht="36.75" customHeight="1">
      <c r="A124" s="82" t="s">
        <v>239</v>
      </c>
      <c r="B124" s="223">
        <v>950</v>
      </c>
      <c r="C124" s="20" t="s">
        <v>33</v>
      </c>
      <c r="D124" s="20" t="s">
        <v>8</v>
      </c>
      <c r="E124" s="124" t="s">
        <v>240</v>
      </c>
      <c r="F124" s="233"/>
      <c r="G124" s="360">
        <f aca="true" t="shared" si="17" ref="G124:H126">G125</f>
        <v>1000</v>
      </c>
      <c r="H124" s="360">
        <f t="shared" si="17"/>
        <v>843.4</v>
      </c>
      <c r="I124" s="280">
        <f t="shared" si="10"/>
        <v>84.34</v>
      </c>
    </row>
    <row r="125" spans="1:9" ht="31.5" customHeight="1">
      <c r="A125" s="82" t="s">
        <v>241</v>
      </c>
      <c r="B125" s="223">
        <v>950</v>
      </c>
      <c r="C125" s="20" t="s">
        <v>33</v>
      </c>
      <c r="D125" s="20" t="s">
        <v>8</v>
      </c>
      <c r="E125" s="124" t="s">
        <v>242</v>
      </c>
      <c r="F125" s="233"/>
      <c r="G125" s="360">
        <f t="shared" si="17"/>
        <v>1000</v>
      </c>
      <c r="H125" s="360">
        <f t="shared" si="17"/>
        <v>843.4</v>
      </c>
      <c r="I125" s="280">
        <f t="shared" si="10"/>
        <v>84.34</v>
      </c>
    </row>
    <row r="126" spans="1:9" ht="27" customHeight="1">
      <c r="A126" s="72" t="s">
        <v>144</v>
      </c>
      <c r="B126" s="223">
        <v>950</v>
      </c>
      <c r="C126" s="17" t="s">
        <v>33</v>
      </c>
      <c r="D126" s="17" t="s">
        <v>8</v>
      </c>
      <c r="E126" s="124" t="s">
        <v>243</v>
      </c>
      <c r="F126" s="232" t="s">
        <v>102</v>
      </c>
      <c r="G126" s="360">
        <f t="shared" si="17"/>
        <v>1000</v>
      </c>
      <c r="H126" s="360">
        <f t="shared" si="17"/>
        <v>843.4</v>
      </c>
      <c r="I126" s="280">
        <f t="shared" si="10"/>
        <v>84.34</v>
      </c>
    </row>
    <row r="127" spans="1:9" ht="18.75" customHeight="1">
      <c r="A127" s="72" t="s">
        <v>228</v>
      </c>
      <c r="B127" s="223">
        <v>950</v>
      </c>
      <c r="C127" s="17" t="s">
        <v>33</v>
      </c>
      <c r="D127" s="17" t="s">
        <v>8</v>
      </c>
      <c r="E127" s="124" t="s">
        <v>242</v>
      </c>
      <c r="F127" s="232" t="s">
        <v>93</v>
      </c>
      <c r="G127" s="361">
        <v>1000</v>
      </c>
      <c r="H127" s="143">
        <v>843.4</v>
      </c>
      <c r="I127" s="280">
        <f t="shared" si="10"/>
        <v>84.34</v>
      </c>
    </row>
    <row r="128" spans="1:9" ht="43.5" customHeight="1">
      <c r="A128" s="82" t="s">
        <v>296</v>
      </c>
      <c r="B128" s="223">
        <v>950</v>
      </c>
      <c r="C128" s="20" t="s">
        <v>33</v>
      </c>
      <c r="D128" s="20" t="s">
        <v>8</v>
      </c>
      <c r="E128" s="124" t="s">
        <v>302</v>
      </c>
      <c r="F128" s="233"/>
      <c r="G128" s="361">
        <f>G129+G132</f>
        <v>358</v>
      </c>
      <c r="H128" s="361">
        <f>H129+H132</f>
        <v>358</v>
      </c>
      <c r="I128" s="280">
        <f t="shared" si="10"/>
        <v>100</v>
      </c>
    </row>
    <row r="129" spans="1:9" ht="42" customHeight="1">
      <c r="A129" s="82" t="s">
        <v>297</v>
      </c>
      <c r="B129" s="223">
        <v>950</v>
      </c>
      <c r="C129" s="20" t="s">
        <v>33</v>
      </c>
      <c r="D129" s="20" t="s">
        <v>8</v>
      </c>
      <c r="E129" s="124" t="s">
        <v>303</v>
      </c>
      <c r="F129" s="233"/>
      <c r="G129" s="361">
        <f>G130</f>
        <v>119</v>
      </c>
      <c r="H129" s="361">
        <f>H130</f>
        <v>119</v>
      </c>
      <c r="I129" s="280">
        <f t="shared" si="10"/>
        <v>100</v>
      </c>
    </row>
    <row r="130" spans="1:9" ht="24.75" customHeight="1">
      <c r="A130" s="72" t="s">
        <v>144</v>
      </c>
      <c r="B130" s="223">
        <v>950</v>
      </c>
      <c r="C130" s="17" t="s">
        <v>33</v>
      </c>
      <c r="D130" s="17" t="s">
        <v>8</v>
      </c>
      <c r="E130" s="124" t="s">
        <v>304</v>
      </c>
      <c r="F130" s="232" t="s">
        <v>102</v>
      </c>
      <c r="G130" s="361">
        <f>G131</f>
        <v>119</v>
      </c>
      <c r="H130" s="361">
        <f>H131</f>
        <v>119</v>
      </c>
      <c r="I130" s="280">
        <f t="shared" si="10"/>
        <v>100</v>
      </c>
    </row>
    <row r="131" spans="1:9" ht="18" customHeight="1">
      <c r="A131" s="72" t="s">
        <v>228</v>
      </c>
      <c r="B131" s="223">
        <v>950</v>
      </c>
      <c r="C131" s="17" t="s">
        <v>33</v>
      </c>
      <c r="D131" s="17" t="s">
        <v>8</v>
      </c>
      <c r="E131" s="124" t="s">
        <v>303</v>
      </c>
      <c r="F131" s="232" t="s">
        <v>93</v>
      </c>
      <c r="G131" s="361">
        <v>119</v>
      </c>
      <c r="H131" s="143">
        <v>119</v>
      </c>
      <c r="I131" s="280">
        <f t="shared" si="10"/>
        <v>100</v>
      </c>
    </row>
    <row r="132" spans="1:9" ht="51.75" customHeight="1">
      <c r="A132" s="72" t="s">
        <v>298</v>
      </c>
      <c r="B132" s="223">
        <v>950</v>
      </c>
      <c r="C132" s="17" t="s">
        <v>33</v>
      </c>
      <c r="D132" s="17" t="s">
        <v>8</v>
      </c>
      <c r="E132" s="124" t="s">
        <v>305</v>
      </c>
      <c r="F132" s="232"/>
      <c r="G132" s="361">
        <f>G133</f>
        <v>239</v>
      </c>
      <c r="H132" s="361">
        <f>H133</f>
        <v>239</v>
      </c>
      <c r="I132" s="280">
        <f t="shared" si="10"/>
        <v>100</v>
      </c>
    </row>
    <row r="133" spans="1:9" ht="29.25" customHeight="1">
      <c r="A133" s="72" t="s">
        <v>144</v>
      </c>
      <c r="B133" s="223">
        <v>950</v>
      </c>
      <c r="C133" s="17" t="s">
        <v>33</v>
      </c>
      <c r="D133" s="17" t="s">
        <v>8</v>
      </c>
      <c r="E133" s="124" t="s">
        <v>305</v>
      </c>
      <c r="F133" s="232" t="s">
        <v>102</v>
      </c>
      <c r="G133" s="361">
        <f>G134</f>
        <v>239</v>
      </c>
      <c r="H133" s="361">
        <f>H134</f>
        <v>239</v>
      </c>
      <c r="I133" s="280">
        <f t="shared" si="10"/>
        <v>100</v>
      </c>
    </row>
    <row r="134" spans="1:9" ht="20.25" customHeight="1">
      <c r="A134" s="72" t="s">
        <v>228</v>
      </c>
      <c r="B134" s="223">
        <v>950</v>
      </c>
      <c r="C134" s="17" t="s">
        <v>33</v>
      </c>
      <c r="D134" s="17" t="s">
        <v>8</v>
      </c>
      <c r="E134" s="124" t="s">
        <v>305</v>
      </c>
      <c r="F134" s="232" t="s">
        <v>93</v>
      </c>
      <c r="G134" s="361">
        <v>239</v>
      </c>
      <c r="H134" s="143">
        <v>239</v>
      </c>
      <c r="I134" s="280">
        <f t="shared" si="10"/>
        <v>100</v>
      </c>
    </row>
    <row r="135" spans="1:9" ht="25.5" customHeight="1">
      <c r="A135" s="174" t="s">
        <v>148</v>
      </c>
      <c r="B135" s="294">
        <v>950</v>
      </c>
      <c r="C135" s="290" t="s">
        <v>33</v>
      </c>
      <c r="D135" s="291" t="s">
        <v>8</v>
      </c>
      <c r="E135" s="281" t="s">
        <v>186</v>
      </c>
      <c r="F135" s="292"/>
      <c r="G135" s="377">
        <f aca="true" t="shared" si="18" ref="G135:H137">G136</f>
        <v>316</v>
      </c>
      <c r="H135" s="377">
        <f t="shared" si="18"/>
        <v>315.2</v>
      </c>
      <c r="I135" s="280">
        <f t="shared" si="10"/>
        <v>99.74683544303798</v>
      </c>
    </row>
    <row r="136" spans="1:9" ht="42" customHeight="1">
      <c r="A136" s="175" t="s">
        <v>140</v>
      </c>
      <c r="B136" s="295">
        <v>950</v>
      </c>
      <c r="C136" s="108" t="s">
        <v>33</v>
      </c>
      <c r="D136" s="17" t="s">
        <v>8</v>
      </c>
      <c r="E136" s="20" t="s">
        <v>187</v>
      </c>
      <c r="F136" s="239"/>
      <c r="G136" s="344">
        <f t="shared" si="18"/>
        <v>316</v>
      </c>
      <c r="H136" s="344">
        <f t="shared" si="18"/>
        <v>315.2</v>
      </c>
      <c r="I136" s="280">
        <f t="shared" si="10"/>
        <v>99.74683544303798</v>
      </c>
    </row>
    <row r="137" spans="1:9" ht="24.75" customHeight="1">
      <c r="A137" s="175" t="s">
        <v>128</v>
      </c>
      <c r="B137" s="213">
        <v>950</v>
      </c>
      <c r="C137" s="108" t="s">
        <v>33</v>
      </c>
      <c r="D137" s="17" t="s">
        <v>8</v>
      </c>
      <c r="E137" s="20" t="s">
        <v>187</v>
      </c>
      <c r="F137" s="239" t="s">
        <v>127</v>
      </c>
      <c r="G137" s="344">
        <f t="shared" si="18"/>
        <v>316</v>
      </c>
      <c r="H137" s="344">
        <f t="shared" si="18"/>
        <v>315.2</v>
      </c>
      <c r="I137" s="280">
        <f t="shared" si="10"/>
        <v>99.74683544303798</v>
      </c>
    </row>
    <row r="138" spans="1:9" ht="24.75" customHeight="1">
      <c r="A138" s="173" t="s">
        <v>119</v>
      </c>
      <c r="B138" s="213">
        <v>950</v>
      </c>
      <c r="C138" s="108" t="s">
        <v>33</v>
      </c>
      <c r="D138" s="17" t="s">
        <v>8</v>
      </c>
      <c r="E138" s="20" t="s">
        <v>187</v>
      </c>
      <c r="F138" s="239" t="s">
        <v>121</v>
      </c>
      <c r="G138" s="344">
        <v>316</v>
      </c>
      <c r="H138" s="143">
        <v>315.2</v>
      </c>
      <c r="I138" s="280">
        <f t="shared" si="10"/>
        <v>99.74683544303798</v>
      </c>
    </row>
    <row r="139" spans="1:9" ht="24.75" customHeight="1">
      <c r="A139" s="176" t="s">
        <v>47</v>
      </c>
      <c r="B139" s="214">
        <v>950</v>
      </c>
      <c r="C139" s="185" t="s">
        <v>33</v>
      </c>
      <c r="D139" s="66" t="s">
        <v>15</v>
      </c>
      <c r="E139" s="66"/>
      <c r="F139" s="240"/>
      <c r="G139" s="378">
        <f aca="true" t="shared" si="19" ref="G139:H141">G140</f>
        <v>2891.9</v>
      </c>
      <c r="H139" s="378">
        <f t="shared" si="19"/>
        <v>2887.5</v>
      </c>
      <c r="I139" s="416">
        <f t="shared" si="10"/>
        <v>99.847850893876</v>
      </c>
    </row>
    <row r="140" spans="1:9" ht="24.75" customHeight="1">
      <c r="A140" s="102" t="s">
        <v>141</v>
      </c>
      <c r="B140" s="209">
        <v>950</v>
      </c>
      <c r="C140" s="109" t="s">
        <v>33</v>
      </c>
      <c r="D140" s="20" t="s">
        <v>15</v>
      </c>
      <c r="E140" s="20" t="s">
        <v>191</v>
      </c>
      <c r="F140" s="233"/>
      <c r="G140" s="344">
        <f t="shared" si="19"/>
        <v>2891.9</v>
      </c>
      <c r="H140" s="344">
        <f t="shared" si="19"/>
        <v>2887.5</v>
      </c>
      <c r="I140" s="280">
        <f aca="true" t="shared" si="20" ref="I140:I177">H140*100/G140</f>
        <v>99.847850893876</v>
      </c>
    </row>
    <row r="141" spans="1:9" ht="25.5">
      <c r="A141" s="102" t="s">
        <v>203</v>
      </c>
      <c r="B141" s="209">
        <v>950</v>
      </c>
      <c r="C141" s="109" t="s">
        <v>33</v>
      </c>
      <c r="D141" s="20" t="s">
        <v>15</v>
      </c>
      <c r="E141" s="20" t="s">
        <v>205</v>
      </c>
      <c r="F141" s="233"/>
      <c r="G141" s="344">
        <f t="shared" si="19"/>
        <v>2891.9</v>
      </c>
      <c r="H141" s="344">
        <f t="shared" si="19"/>
        <v>2887.5</v>
      </c>
      <c r="I141" s="280">
        <f t="shared" si="20"/>
        <v>99.847850893876</v>
      </c>
    </row>
    <row r="142" spans="1:9" ht="12.75">
      <c r="A142" s="81" t="s">
        <v>204</v>
      </c>
      <c r="B142" s="209">
        <v>950</v>
      </c>
      <c r="C142" s="111" t="s">
        <v>33</v>
      </c>
      <c r="D142" s="25" t="s">
        <v>15</v>
      </c>
      <c r="E142" s="124" t="s">
        <v>202</v>
      </c>
      <c r="F142" s="233"/>
      <c r="G142" s="379">
        <f>G143+G145+G147</f>
        <v>2891.9</v>
      </c>
      <c r="H142" s="379">
        <f>H143+H145+H147</f>
        <v>2887.5</v>
      </c>
      <c r="I142" s="280">
        <f t="shared" si="20"/>
        <v>99.847850893876</v>
      </c>
    </row>
    <row r="143" spans="1:9" ht="63.75">
      <c r="A143" s="102" t="s">
        <v>125</v>
      </c>
      <c r="B143" s="223">
        <v>950</v>
      </c>
      <c r="C143" s="111" t="s">
        <v>33</v>
      </c>
      <c r="D143" s="25" t="s">
        <v>15</v>
      </c>
      <c r="E143" s="124" t="s">
        <v>202</v>
      </c>
      <c r="F143" s="233" t="s">
        <v>124</v>
      </c>
      <c r="G143" s="379">
        <f>G144</f>
        <v>2367.4</v>
      </c>
      <c r="H143" s="379">
        <f>H144</f>
        <v>2367.2</v>
      </c>
      <c r="I143" s="280">
        <f t="shared" si="20"/>
        <v>99.99155191349158</v>
      </c>
    </row>
    <row r="144" spans="1:9" ht="12.75">
      <c r="A144" s="177" t="s">
        <v>147</v>
      </c>
      <c r="B144" s="223">
        <v>950</v>
      </c>
      <c r="C144" s="224" t="s">
        <v>33</v>
      </c>
      <c r="D144" s="225" t="s">
        <v>15</v>
      </c>
      <c r="E144" s="226" t="s">
        <v>202</v>
      </c>
      <c r="F144" s="241" t="s">
        <v>146</v>
      </c>
      <c r="G144" s="344">
        <v>2367.4</v>
      </c>
      <c r="H144" s="125">
        <v>2367.2</v>
      </c>
      <c r="I144" s="280">
        <f t="shared" si="20"/>
        <v>99.99155191349158</v>
      </c>
    </row>
    <row r="145" spans="1:9" ht="25.5">
      <c r="A145" s="175" t="s">
        <v>128</v>
      </c>
      <c r="B145" s="223">
        <v>950</v>
      </c>
      <c r="C145" s="224" t="s">
        <v>33</v>
      </c>
      <c r="D145" s="225" t="s">
        <v>15</v>
      </c>
      <c r="E145" s="226" t="s">
        <v>202</v>
      </c>
      <c r="F145" s="241" t="s">
        <v>127</v>
      </c>
      <c r="G145" s="344">
        <f>G146</f>
        <v>518.5</v>
      </c>
      <c r="H145" s="344">
        <f>H146</f>
        <v>515.9</v>
      </c>
      <c r="I145" s="280">
        <f t="shared" si="20"/>
        <v>99.49855351976856</v>
      </c>
    </row>
    <row r="146" spans="1:9" ht="25.5">
      <c r="A146" s="173" t="s">
        <v>119</v>
      </c>
      <c r="B146" s="223">
        <v>950</v>
      </c>
      <c r="C146" s="224" t="s">
        <v>33</v>
      </c>
      <c r="D146" s="225" t="s">
        <v>15</v>
      </c>
      <c r="E146" s="226" t="s">
        <v>202</v>
      </c>
      <c r="F146" s="241" t="s">
        <v>121</v>
      </c>
      <c r="G146" s="344">
        <v>518.5</v>
      </c>
      <c r="H146" s="143">
        <v>515.9</v>
      </c>
      <c r="I146" s="280">
        <f t="shared" si="20"/>
        <v>99.49855351976856</v>
      </c>
    </row>
    <row r="147" spans="1:9" ht="12.75">
      <c r="A147" s="16" t="s">
        <v>129</v>
      </c>
      <c r="B147" s="223">
        <v>950</v>
      </c>
      <c r="C147" s="25" t="s">
        <v>33</v>
      </c>
      <c r="D147" s="25" t="s">
        <v>15</v>
      </c>
      <c r="E147" s="124" t="s">
        <v>202</v>
      </c>
      <c r="F147" s="242" t="s">
        <v>74</v>
      </c>
      <c r="G147" s="344">
        <f>G148</f>
        <v>6</v>
      </c>
      <c r="H147" s="344">
        <f>H148</f>
        <v>4.4</v>
      </c>
      <c r="I147" s="280">
        <f t="shared" si="20"/>
        <v>73.33333333333334</v>
      </c>
    </row>
    <row r="148" spans="1:9" ht="12.75">
      <c r="A148" s="22" t="s">
        <v>109</v>
      </c>
      <c r="B148" s="223">
        <v>950</v>
      </c>
      <c r="C148" s="25" t="s">
        <v>33</v>
      </c>
      <c r="D148" s="25" t="s">
        <v>15</v>
      </c>
      <c r="E148" s="124" t="s">
        <v>202</v>
      </c>
      <c r="F148" s="242" t="s">
        <v>120</v>
      </c>
      <c r="G148" s="344">
        <v>6</v>
      </c>
      <c r="H148" s="143">
        <v>4.4</v>
      </c>
      <c r="I148" s="280">
        <f t="shared" si="20"/>
        <v>73.33333333333334</v>
      </c>
    </row>
    <row r="149" spans="1:9" ht="12.75">
      <c r="A149" s="105" t="s">
        <v>48</v>
      </c>
      <c r="B149" s="117" t="s">
        <v>123</v>
      </c>
      <c r="C149" s="110" t="s">
        <v>36</v>
      </c>
      <c r="D149" s="30"/>
      <c r="E149" s="30"/>
      <c r="F149" s="243"/>
      <c r="G149" s="371">
        <f aca="true" t="shared" si="21" ref="G149:H153">G150</f>
        <v>546.6</v>
      </c>
      <c r="H149" s="371">
        <f t="shared" si="21"/>
        <v>546.6</v>
      </c>
      <c r="I149" s="412">
        <f t="shared" si="20"/>
        <v>100</v>
      </c>
    </row>
    <row r="150" spans="1:9" ht="12.75">
      <c r="A150" s="178" t="s">
        <v>49</v>
      </c>
      <c r="B150" s="118" t="s">
        <v>123</v>
      </c>
      <c r="C150" s="186" t="s">
        <v>36</v>
      </c>
      <c r="D150" s="38" t="s">
        <v>8</v>
      </c>
      <c r="E150" s="38"/>
      <c r="F150" s="244"/>
      <c r="G150" s="380">
        <f t="shared" si="21"/>
        <v>546.6</v>
      </c>
      <c r="H150" s="380">
        <f t="shared" si="21"/>
        <v>546.6</v>
      </c>
      <c r="I150" s="417">
        <f t="shared" si="20"/>
        <v>100</v>
      </c>
    </row>
    <row r="151" spans="1:9" ht="25.5">
      <c r="A151" s="95" t="s">
        <v>148</v>
      </c>
      <c r="B151" s="210">
        <v>950</v>
      </c>
      <c r="C151" s="109" t="s">
        <v>36</v>
      </c>
      <c r="D151" s="85" t="s">
        <v>8</v>
      </c>
      <c r="E151" s="20" t="s">
        <v>186</v>
      </c>
      <c r="F151" s="245"/>
      <c r="G151" s="344">
        <f t="shared" si="21"/>
        <v>546.6</v>
      </c>
      <c r="H151" s="344">
        <f t="shared" si="21"/>
        <v>546.6</v>
      </c>
      <c r="I151" s="280">
        <f t="shared" si="20"/>
        <v>100</v>
      </c>
    </row>
    <row r="152" spans="1:9" ht="25.5">
      <c r="A152" s="179" t="s">
        <v>50</v>
      </c>
      <c r="B152" s="210">
        <v>950</v>
      </c>
      <c r="C152" s="108" t="s">
        <v>36</v>
      </c>
      <c r="D152" s="33" t="s">
        <v>8</v>
      </c>
      <c r="E152" s="222" t="s">
        <v>190</v>
      </c>
      <c r="F152" s="246"/>
      <c r="G152" s="377">
        <f t="shared" si="21"/>
        <v>546.6</v>
      </c>
      <c r="H152" s="377">
        <f t="shared" si="21"/>
        <v>546.6</v>
      </c>
      <c r="I152" s="280">
        <f t="shared" si="20"/>
        <v>100</v>
      </c>
    </row>
    <row r="153" spans="1:9" ht="12.75">
      <c r="A153" s="97" t="s">
        <v>143</v>
      </c>
      <c r="B153" s="210">
        <v>950</v>
      </c>
      <c r="C153" s="108" t="s">
        <v>36</v>
      </c>
      <c r="D153" s="33" t="s">
        <v>8</v>
      </c>
      <c r="E153" s="222" t="s">
        <v>190</v>
      </c>
      <c r="F153" s="245" t="s">
        <v>142</v>
      </c>
      <c r="G153" s="344">
        <f t="shared" si="21"/>
        <v>546.6</v>
      </c>
      <c r="H153" s="344">
        <f t="shared" si="21"/>
        <v>546.6</v>
      </c>
      <c r="I153" s="280">
        <f t="shared" si="20"/>
        <v>100</v>
      </c>
    </row>
    <row r="154" spans="1:9" ht="25.5">
      <c r="A154" s="180" t="s">
        <v>161</v>
      </c>
      <c r="B154" s="210">
        <v>950</v>
      </c>
      <c r="C154" s="108" t="s">
        <v>36</v>
      </c>
      <c r="D154" s="33" t="s">
        <v>8</v>
      </c>
      <c r="E154" s="222" t="s">
        <v>190</v>
      </c>
      <c r="F154" s="245" t="s">
        <v>160</v>
      </c>
      <c r="G154" s="344">
        <v>546.6</v>
      </c>
      <c r="H154" s="143">
        <v>546.6</v>
      </c>
      <c r="I154" s="280">
        <f t="shared" si="20"/>
        <v>100</v>
      </c>
    </row>
    <row r="155" spans="1:9" ht="12.75">
      <c r="A155" s="101" t="s">
        <v>51</v>
      </c>
      <c r="B155" s="115">
        <v>950</v>
      </c>
      <c r="C155" s="110" t="s">
        <v>21</v>
      </c>
      <c r="D155" s="13"/>
      <c r="E155" s="13"/>
      <c r="F155" s="230"/>
      <c r="G155" s="371">
        <f>G156+G162</f>
        <v>1505.1</v>
      </c>
      <c r="H155" s="371">
        <f>H156+H162</f>
        <v>1165.3</v>
      </c>
      <c r="I155" s="280">
        <f t="shared" si="20"/>
        <v>77.4234270148163</v>
      </c>
    </row>
    <row r="156" spans="1:9" ht="12.75">
      <c r="A156" s="103" t="s">
        <v>52</v>
      </c>
      <c r="B156" s="116" t="s">
        <v>123</v>
      </c>
      <c r="C156" s="107" t="s">
        <v>21</v>
      </c>
      <c r="D156" s="31" t="s">
        <v>8</v>
      </c>
      <c r="E156" s="31"/>
      <c r="F156" s="247"/>
      <c r="G156" s="341">
        <f>G157</f>
        <v>1136.1</v>
      </c>
      <c r="H156" s="341">
        <f>H157</f>
        <v>915.8</v>
      </c>
      <c r="I156" s="414">
        <f t="shared" si="20"/>
        <v>80.60910131150428</v>
      </c>
    </row>
    <row r="157" spans="1:9" ht="38.25">
      <c r="A157" s="181" t="s">
        <v>157</v>
      </c>
      <c r="B157" s="216" t="s">
        <v>123</v>
      </c>
      <c r="C157" s="108" t="s">
        <v>21</v>
      </c>
      <c r="D157" s="33" t="s">
        <v>8</v>
      </c>
      <c r="E157" s="85" t="s">
        <v>208</v>
      </c>
      <c r="F157" s="246"/>
      <c r="G157" s="377">
        <f>G159</f>
        <v>1136.1</v>
      </c>
      <c r="H157" s="377">
        <f>H159</f>
        <v>915.8</v>
      </c>
      <c r="I157" s="280">
        <f t="shared" si="20"/>
        <v>80.60910131150428</v>
      </c>
    </row>
    <row r="158" spans="1:9" ht="25.5">
      <c r="A158" s="166" t="s">
        <v>206</v>
      </c>
      <c r="B158" s="216" t="s">
        <v>123</v>
      </c>
      <c r="C158" s="108" t="s">
        <v>21</v>
      </c>
      <c r="D158" s="33" t="s">
        <v>8</v>
      </c>
      <c r="E158" s="124" t="s">
        <v>209</v>
      </c>
      <c r="F158" s="246"/>
      <c r="G158" s="377">
        <f aca="true" t="shared" si="22" ref="G158:H160">G159</f>
        <v>1136.1</v>
      </c>
      <c r="H158" s="377">
        <f t="shared" si="22"/>
        <v>915.8</v>
      </c>
      <c r="I158" s="280">
        <f t="shared" si="20"/>
        <v>80.60910131150428</v>
      </c>
    </row>
    <row r="159" spans="1:9" ht="25.5">
      <c r="A159" s="182" t="s">
        <v>207</v>
      </c>
      <c r="B159" s="216" t="s">
        <v>123</v>
      </c>
      <c r="C159" s="108" t="s">
        <v>21</v>
      </c>
      <c r="D159" s="33" t="s">
        <v>8</v>
      </c>
      <c r="E159" s="124" t="s">
        <v>210</v>
      </c>
      <c r="F159" s="246"/>
      <c r="G159" s="377">
        <f t="shared" si="22"/>
        <v>1136.1</v>
      </c>
      <c r="H159" s="377">
        <f t="shared" si="22"/>
        <v>915.8</v>
      </c>
      <c r="I159" s="280">
        <f t="shared" si="20"/>
        <v>80.60910131150428</v>
      </c>
    </row>
    <row r="160" spans="1:9" ht="30.75" customHeight="1">
      <c r="A160" s="175" t="s">
        <v>144</v>
      </c>
      <c r="B160" s="216" t="s">
        <v>123</v>
      </c>
      <c r="C160" s="108" t="s">
        <v>21</v>
      </c>
      <c r="D160" s="33" t="s">
        <v>8</v>
      </c>
      <c r="E160" s="124" t="s">
        <v>210</v>
      </c>
      <c r="F160" s="232" t="s">
        <v>102</v>
      </c>
      <c r="G160" s="377">
        <f t="shared" si="22"/>
        <v>1136.1</v>
      </c>
      <c r="H160" s="377">
        <f t="shared" si="22"/>
        <v>915.8</v>
      </c>
      <c r="I160" s="280">
        <f t="shared" si="20"/>
        <v>80.60910131150428</v>
      </c>
    </row>
    <row r="161" spans="1:9" ht="12.75">
      <c r="A161" s="175" t="s">
        <v>145</v>
      </c>
      <c r="B161" s="216" t="s">
        <v>123</v>
      </c>
      <c r="C161" s="108" t="s">
        <v>21</v>
      </c>
      <c r="D161" s="33" t="s">
        <v>8</v>
      </c>
      <c r="E161" s="124" t="s">
        <v>210</v>
      </c>
      <c r="F161" s="232" t="s">
        <v>93</v>
      </c>
      <c r="G161" s="344">
        <v>1136.1</v>
      </c>
      <c r="H161" s="143">
        <v>915.8</v>
      </c>
      <c r="I161" s="280">
        <f t="shared" si="20"/>
        <v>80.60910131150428</v>
      </c>
    </row>
    <row r="162" spans="1:9" ht="12.75">
      <c r="A162" s="183" t="s">
        <v>53</v>
      </c>
      <c r="B162" s="217">
        <v>950</v>
      </c>
      <c r="C162" s="186" t="s">
        <v>21</v>
      </c>
      <c r="D162" s="38" t="s">
        <v>10</v>
      </c>
      <c r="E162" s="34"/>
      <c r="F162" s="248"/>
      <c r="G162" s="381">
        <f>G163</f>
        <v>369</v>
      </c>
      <c r="H162" s="381">
        <f>H163</f>
        <v>249.5</v>
      </c>
      <c r="I162" s="416">
        <f t="shared" si="20"/>
        <v>67.61517615176152</v>
      </c>
    </row>
    <row r="163" spans="1:9" ht="38.25">
      <c r="A163" s="181" t="s">
        <v>157</v>
      </c>
      <c r="B163" s="216" t="s">
        <v>123</v>
      </c>
      <c r="C163" s="109" t="s">
        <v>21</v>
      </c>
      <c r="D163" s="85" t="s">
        <v>10</v>
      </c>
      <c r="E163" s="85" t="s">
        <v>208</v>
      </c>
      <c r="F163" s="249"/>
      <c r="G163" s="334">
        <f>G164+G168</f>
        <v>369</v>
      </c>
      <c r="H163" s="334">
        <f>H164+H168</f>
        <v>249.5</v>
      </c>
      <c r="I163" s="280">
        <f t="shared" si="20"/>
        <v>67.61517615176152</v>
      </c>
    </row>
    <row r="164" spans="1:9" ht="25.5">
      <c r="A164" s="166" t="s">
        <v>206</v>
      </c>
      <c r="B164" s="216" t="s">
        <v>123</v>
      </c>
      <c r="C164" s="111" t="s">
        <v>21</v>
      </c>
      <c r="D164" s="40" t="s">
        <v>10</v>
      </c>
      <c r="E164" s="124" t="s">
        <v>209</v>
      </c>
      <c r="F164" s="250"/>
      <c r="G164" s="379">
        <f aca="true" t="shared" si="23" ref="G164:H166">G165</f>
        <v>214</v>
      </c>
      <c r="H164" s="379">
        <f t="shared" si="23"/>
        <v>157.7</v>
      </c>
      <c r="I164" s="280">
        <f t="shared" si="20"/>
        <v>73.69158878504672</v>
      </c>
    </row>
    <row r="165" spans="1:9" ht="25.5">
      <c r="A165" s="182" t="s">
        <v>207</v>
      </c>
      <c r="B165" s="216" t="s">
        <v>123</v>
      </c>
      <c r="C165" s="111" t="s">
        <v>21</v>
      </c>
      <c r="D165" s="40" t="s">
        <v>10</v>
      </c>
      <c r="E165" s="124" t="s">
        <v>210</v>
      </c>
      <c r="F165" s="250"/>
      <c r="G165" s="379">
        <f t="shared" si="23"/>
        <v>214</v>
      </c>
      <c r="H165" s="379">
        <f t="shared" si="23"/>
        <v>157.7</v>
      </c>
      <c r="I165" s="280">
        <f t="shared" si="20"/>
        <v>73.69158878504672</v>
      </c>
    </row>
    <row r="166" spans="1:9" ht="25.5">
      <c r="A166" s="97" t="s">
        <v>144</v>
      </c>
      <c r="B166" s="216" t="s">
        <v>123</v>
      </c>
      <c r="C166" s="111" t="s">
        <v>21</v>
      </c>
      <c r="D166" s="40" t="s">
        <v>10</v>
      </c>
      <c r="E166" s="124" t="s">
        <v>210</v>
      </c>
      <c r="F166" s="250" t="s">
        <v>102</v>
      </c>
      <c r="G166" s="379">
        <f t="shared" si="23"/>
        <v>214</v>
      </c>
      <c r="H166" s="379">
        <f t="shared" si="23"/>
        <v>157.7</v>
      </c>
      <c r="I166" s="280">
        <f t="shared" si="20"/>
        <v>73.69158878504672</v>
      </c>
    </row>
    <row r="167" spans="1:9" ht="12.75">
      <c r="A167" s="97" t="s">
        <v>145</v>
      </c>
      <c r="B167" s="216" t="s">
        <v>123</v>
      </c>
      <c r="C167" s="111" t="s">
        <v>21</v>
      </c>
      <c r="D167" s="40" t="s">
        <v>10</v>
      </c>
      <c r="E167" s="124" t="s">
        <v>210</v>
      </c>
      <c r="F167" s="237" t="s">
        <v>93</v>
      </c>
      <c r="G167" s="334">
        <v>214</v>
      </c>
      <c r="H167" s="143">
        <v>157.7</v>
      </c>
      <c r="I167" s="280">
        <f t="shared" si="20"/>
        <v>73.69158878504672</v>
      </c>
    </row>
    <row r="168" spans="1:9" ht="25.5">
      <c r="A168" s="97" t="s">
        <v>212</v>
      </c>
      <c r="B168" s="216" t="s">
        <v>123</v>
      </c>
      <c r="C168" s="111" t="s">
        <v>21</v>
      </c>
      <c r="D168" s="40" t="s">
        <v>10</v>
      </c>
      <c r="E168" s="85" t="s">
        <v>214</v>
      </c>
      <c r="F168" s="237"/>
      <c r="G168" s="334">
        <f aca="true" t="shared" si="24" ref="G168:H170">G169</f>
        <v>155</v>
      </c>
      <c r="H168" s="334">
        <f t="shared" si="24"/>
        <v>91.8</v>
      </c>
      <c r="I168" s="280">
        <f t="shared" si="20"/>
        <v>59.225806451612904</v>
      </c>
    </row>
    <row r="169" spans="1:9" ht="25.5">
      <c r="A169" s="97" t="s">
        <v>213</v>
      </c>
      <c r="B169" s="216" t="s">
        <v>123</v>
      </c>
      <c r="C169" s="111" t="s">
        <v>21</v>
      </c>
      <c r="D169" s="40" t="s">
        <v>10</v>
      </c>
      <c r="E169" s="85" t="s">
        <v>211</v>
      </c>
      <c r="F169" s="237"/>
      <c r="G169" s="334">
        <f t="shared" si="24"/>
        <v>155</v>
      </c>
      <c r="H169" s="334">
        <f t="shared" si="24"/>
        <v>91.8</v>
      </c>
      <c r="I169" s="280">
        <f t="shared" si="20"/>
        <v>59.225806451612904</v>
      </c>
    </row>
    <row r="170" spans="1:9" ht="25.5">
      <c r="A170" s="97" t="s">
        <v>144</v>
      </c>
      <c r="B170" s="216" t="s">
        <v>123</v>
      </c>
      <c r="C170" s="111" t="s">
        <v>21</v>
      </c>
      <c r="D170" s="40" t="s">
        <v>10</v>
      </c>
      <c r="E170" s="85" t="s">
        <v>211</v>
      </c>
      <c r="F170" s="237" t="s">
        <v>102</v>
      </c>
      <c r="G170" s="334">
        <f t="shared" si="24"/>
        <v>155</v>
      </c>
      <c r="H170" s="334">
        <f t="shared" si="24"/>
        <v>91.8</v>
      </c>
      <c r="I170" s="280">
        <f t="shared" si="20"/>
        <v>59.225806451612904</v>
      </c>
    </row>
    <row r="171" spans="1:9" ht="12.75">
      <c r="A171" s="97" t="s">
        <v>145</v>
      </c>
      <c r="B171" s="216" t="s">
        <v>123</v>
      </c>
      <c r="C171" s="111" t="s">
        <v>21</v>
      </c>
      <c r="D171" s="40" t="s">
        <v>10</v>
      </c>
      <c r="E171" s="85" t="s">
        <v>211</v>
      </c>
      <c r="F171" s="237" t="s">
        <v>93</v>
      </c>
      <c r="G171" s="334">
        <v>155</v>
      </c>
      <c r="H171" s="143">
        <v>91.8</v>
      </c>
      <c r="I171" s="280">
        <f t="shared" si="20"/>
        <v>59.225806451612904</v>
      </c>
    </row>
    <row r="172" spans="1:9" ht="12.75">
      <c r="A172" s="184" t="s">
        <v>54</v>
      </c>
      <c r="B172" s="218">
        <v>950</v>
      </c>
      <c r="C172" s="187" t="s">
        <v>38</v>
      </c>
      <c r="D172" s="70"/>
      <c r="E172" s="70"/>
      <c r="F172" s="251"/>
      <c r="G172" s="382">
        <f aca="true" t="shared" si="25" ref="G172:H176">G173</f>
        <v>350</v>
      </c>
      <c r="H172" s="382">
        <f t="shared" si="25"/>
        <v>344.4</v>
      </c>
      <c r="I172" s="412">
        <f t="shared" si="20"/>
        <v>98.4</v>
      </c>
    </row>
    <row r="173" spans="1:9" ht="12.75">
      <c r="A173" s="183" t="s">
        <v>55</v>
      </c>
      <c r="B173" s="217">
        <v>950</v>
      </c>
      <c r="C173" s="188" t="s">
        <v>38</v>
      </c>
      <c r="D173" s="34" t="s">
        <v>10</v>
      </c>
      <c r="E173" s="34"/>
      <c r="F173" s="248"/>
      <c r="G173" s="381">
        <f t="shared" si="25"/>
        <v>350</v>
      </c>
      <c r="H173" s="381">
        <f t="shared" si="25"/>
        <v>344.4</v>
      </c>
      <c r="I173" s="416">
        <f t="shared" si="20"/>
        <v>98.4</v>
      </c>
    </row>
    <row r="174" spans="1:9" ht="30" customHeight="1">
      <c r="A174" s="95" t="s">
        <v>148</v>
      </c>
      <c r="B174" s="210">
        <v>950</v>
      </c>
      <c r="C174" s="112" t="s">
        <v>38</v>
      </c>
      <c r="D174" s="86" t="s">
        <v>10</v>
      </c>
      <c r="E174" s="20" t="s">
        <v>186</v>
      </c>
      <c r="F174" s="249"/>
      <c r="G174" s="334">
        <f t="shared" si="25"/>
        <v>350</v>
      </c>
      <c r="H174" s="334">
        <f t="shared" si="25"/>
        <v>344.4</v>
      </c>
      <c r="I174" s="280">
        <f t="shared" si="20"/>
        <v>98.4</v>
      </c>
    </row>
    <row r="175" spans="1:9" ht="22.5" customHeight="1">
      <c r="A175" s="100" t="s">
        <v>189</v>
      </c>
      <c r="B175" s="210">
        <v>950</v>
      </c>
      <c r="C175" s="113" t="s">
        <v>38</v>
      </c>
      <c r="D175" s="36" t="s">
        <v>10</v>
      </c>
      <c r="E175" s="124" t="s">
        <v>188</v>
      </c>
      <c r="F175" s="238"/>
      <c r="G175" s="383">
        <f t="shared" si="25"/>
        <v>350</v>
      </c>
      <c r="H175" s="383">
        <f t="shared" si="25"/>
        <v>344.4</v>
      </c>
      <c r="I175" s="280">
        <f t="shared" si="20"/>
        <v>98.4</v>
      </c>
    </row>
    <row r="176" spans="1:9" ht="25.5">
      <c r="A176" s="164" t="s">
        <v>128</v>
      </c>
      <c r="B176" s="210">
        <v>950</v>
      </c>
      <c r="C176" s="134" t="s">
        <v>38</v>
      </c>
      <c r="D176" s="131" t="s">
        <v>10</v>
      </c>
      <c r="E176" s="124" t="s">
        <v>188</v>
      </c>
      <c r="F176" s="252" t="s">
        <v>127</v>
      </c>
      <c r="G176" s="383">
        <f t="shared" si="25"/>
        <v>350</v>
      </c>
      <c r="H176" s="383">
        <f t="shared" si="25"/>
        <v>344.4</v>
      </c>
      <c r="I176" s="280">
        <f t="shared" si="20"/>
        <v>98.4</v>
      </c>
    </row>
    <row r="177" spans="1:9" ht="25.5">
      <c r="A177" s="96" t="s">
        <v>119</v>
      </c>
      <c r="B177" s="210">
        <v>950</v>
      </c>
      <c r="C177" s="189" t="s">
        <v>38</v>
      </c>
      <c r="D177" s="132" t="s">
        <v>10</v>
      </c>
      <c r="E177" s="124" t="s">
        <v>188</v>
      </c>
      <c r="F177" s="253" t="s">
        <v>121</v>
      </c>
      <c r="G177" s="334">
        <v>350</v>
      </c>
      <c r="H177" s="145">
        <v>344.4</v>
      </c>
      <c r="I177" s="280">
        <f t="shared" si="20"/>
        <v>98.4</v>
      </c>
    </row>
    <row r="178" spans="2:8" ht="12.75">
      <c r="B178" s="198"/>
      <c r="C178" s="35"/>
      <c r="D178" s="35"/>
      <c r="E178" s="35"/>
      <c r="F178" s="35"/>
      <c r="G178" s="2"/>
      <c r="H178" s="171"/>
    </row>
    <row r="179" spans="1:8" ht="12.75">
      <c r="A179" s="167"/>
      <c r="B179" s="167"/>
      <c r="C179" s="199"/>
      <c r="D179" s="200"/>
      <c r="E179" s="201"/>
      <c r="F179" s="201"/>
      <c r="G179" s="93"/>
      <c r="H179" s="171"/>
    </row>
    <row r="180" spans="1:8" ht="12.75">
      <c r="A180" s="167"/>
      <c r="B180" s="167"/>
      <c r="C180" s="199"/>
      <c r="D180" s="200"/>
      <c r="E180" s="201"/>
      <c r="F180" s="201"/>
      <c r="G180" s="93"/>
      <c r="H180" s="171"/>
    </row>
    <row r="181" spans="1:8" ht="12.75">
      <c r="A181" s="169"/>
      <c r="B181" s="169"/>
      <c r="C181" s="204"/>
      <c r="D181" s="203"/>
      <c r="E181" s="203"/>
      <c r="F181" s="203"/>
      <c r="G181" s="203"/>
      <c r="H181" s="171"/>
    </row>
    <row r="182" spans="1:8" ht="12.75">
      <c r="A182" s="169"/>
      <c r="B182" s="169"/>
      <c r="C182" s="205"/>
      <c r="D182" s="203"/>
      <c r="E182" s="203"/>
      <c r="F182" s="203"/>
      <c r="G182" s="203"/>
      <c r="H182" s="171"/>
    </row>
    <row r="183" spans="1:8" ht="21" customHeight="1">
      <c r="A183" s="81"/>
      <c r="B183" s="81"/>
      <c r="C183" s="204"/>
      <c r="D183" s="203"/>
      <c r="E183" s="203"/>
      <c r="F183" s="203"/>
      <c r="G183" s="203"/>
      <c r="H183" s="171"/>
    </row>
    <row r="184" spans="1:8" ht="12.75">
      <c r="A184" s="170"/>
      <c r="B184" s="170"/>
      <c r="C184" s="202"/>
      <c r="D184" s="203"/>
      <c r="E184" s="203"/>
      <c r="F184" s="203"/>
      <c r="G184" s="203"/>
      <c r="H184" s="171"/>
    </row>
    <row r="185" spans="1:8" ht="12.75">
      <c r="A185" s="170"/>
      <c r="B185" s="170"/>
      <c r="C185" s="202"/>
      <c r="D185" s="93"/>
      <c r="E185" s="93"/>
      <c r="F185" s="200"/>
      <c r="G185" s="200"/>
      <c r="H185" s="171"/>
    </row>
    <row r="186" spans="1:8" ht="12.75">
      <c r="A186" s="167"/>
      <c r="B186" s="167"/>
      <c r="C186" s="202"/>
      <c r="D186" s="93"/>
      <c r="E186" s="93"/>
      <c r="F186" s="200"/>
      <c r="G186" s="200"/>
      <c r="H186" s="171"/>
    </row>
    <row r="187" spans="1:8" ht="12.75">
      <c r="A187" s="167"/>
      <c r="B187" s="167"/>
      <c r="C187" s="202"/>
      <c r="D187" s="93"/>
      <c r="E187" s="93"/>
      <c r="F187" s="200"/>
      <c r="G187" s="200"/>
      <c r="H187" s="171"/>
    </row>
    <row r="188" spans="1:8" ht="12.75">
      <c r="A188" s="168"/>
      <c r="B188" s="168"/>
      <c r="C188" s="202"/>
      <c r="D188" s="93"/>
      <c r="E188" s="93"/>
      <c r="F188" s="200"/>
      <c r="G188" s="93"/>
      <c r="H188" s="171"/>
    </row>
    <row r="189" spans="4:8" ht="12.75">
      <c r="D189" s="35"/>
      <c r="E189" s="35"/>
      <c r="F189" s="35"/>
      <c r="G189" s="35"/>
      <c r="H189" s="2"/>
    </row>
  </sheetData>
  <sheetProtection selectLockedCells="1" selectUnlockedCells="1"/>
  <mergeCells count="5">
    <mergeCell ref="A7:G7"/>
    <mergeCell ref="E1:I1"/>
    <mergeCell ref="A2:I2"/>
    <mergeCell ref="D3:I3"/>
    <mergeCell ref="A4:I4"/>
  </mergeCells>
  <printOptions/>
  <pageMargins left="0.7875" right="0.2361111111111111" top="0.31527777777777777" bottom="0.19652777777777777" header="0.5118055555555555" footer="0.5118055555555555"/>
  <pageSetup horizontalDpi="300" verticalDpi="300" orientation="portrait" paperSize="9" scale="62" r:id="rId1"/>
  <rowBreaks count="3" manualBreakCount="3">
    <brk id="47" max="8" man="1"/>
    <brk id="99" max="8" man="1"/>
    <brk id="1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"/>
  <sheetViews>
    <sheetView view="pageBreakPreview" zoomScale="60" zoomScalePageLayoutView="0" workbookViewId="0" topLeftCell="A1">
      <selection activeCell="A7" sqref="A7:D7"/>
    </sheetView>
  </sheetViews>
  <sheetFormatPr defaultColWidth="9.00390625" defaultRowHeight="12.75"/>
  <cols>
    <col min="1" max="1" width="57.75390625" style="0" customWidth="1"/>
    <col min="2" max="2" width="21.625" style="0" customWidth="1"/>
    <col min="3" max="3" width="15.625" style="0" customWidth="1"/>
    <col min="4" max="4" width="14.875" style="0" customWidth="1"/>
  </cols>
  <sheetData>
    <row r="1" spans="1:4" ht="12.75">
      <c r="A1" s="1"/>
      <c r="B1" s="438" t="s">
        <v>327</v>
      </c>
      <c r="C1" s="438"/>
      <c r="D1" s="438"/>
    </row>
    <row r="2" spans="1:7" ht="15">
      <c r="A2" s="436" t="s">
        <v>339</v>
      </c>
      <c r="B2" s="436"/>
      <c r="C2" s="436"/>
      <c r="D2" s="436"/>
      <c r="E2" s="272"/>
      <c r="F2" s="272"/>
      <c r="G2" s="272"/>
    </row>
    <row r="3" spans="1:5" ht="15">
      <c r="A3" s="436" t="s">
        <v>337</v>
      </c>
      <c r="B3" s="436"/>
      <c r="C3" s="436"/>
      <c r="D3" s="436"/>
      <c r="E3" s="272"/>
    </row>
    <row r="4" spans="1:4" ht="12.75">
      <c r="A4" s="438" t="s">
        <v>338</v>
      </c>
      <c r="B4" s="438"/>
      <c r="C4" s="438"/>
      <c r="D4" s="438"/>
    </row>
    <row r="5" spans="1:4" ht="12.75">
      <c r="A5" s="289"/>
      <c r="B5" s="289"/>
      <c r="C5" s="289"/>
      <c r="D5" s="289"/>
    </row>
    <row r="6" spans="1:4" ht="12.75">
      <c r="A6" s="289"/>
      <c r="B6" s="289"/>
      <c r="C6" s="289"/>
      <c r="D6" s="289"/>
    </row>
    <row r="7" spans="1:4" ht="66.75" customHeight="1">
      <c r="A7" s="439" t="s">
        <v>328</v>
      </c>
      <c r="B7" s="439"/>
      <c r="C7" s="439"/>
      <c r="D7" s="439"/>
    </row>
    <row r="8" spans="1:2" ht="12.75">
      <c r="A8" s="426"/>
      <c r="B8" s="426"/>
    </row>
    <row r="9" spans="1:4" ht="12.75">
      <c r="A9" s="426"/>
      <c r="B9" s="427"/>
      <c r="D9" s="427" t="s">
        <v>1</v>
      </c>
    </row>
    <row r="10" spans="1:4" ht="22.5" customHeight="1">
      <c r="A10" s="429" t="s">
        <v>329</v>
      </c>
      <c r="B10" s="430" t="s">
        <v>308</v>
      </c>
      <c r="C10" s="431" t="s">
        <v>309</v>
      </c>
      <c r="D10" s="431" t="s">
        <v>310</v>
      </c>
    </row>
    <row r="11" spans="1:4" ht="12.75">
      <c r="A11" s="310">
        <v>1</v>
      </c>
      <c r="B11" s="309">
        <v>2</v>
      </c>
      <c r="C11" s="78"/>
      <c r="D11" s="78"/>
    </row>
    <row r="12" spans="1:4" ht="65.25" customHeight="1">
      <c r="A12" s="307" t="s">
        <v>158</v>
      </c>
      <c r="B12" s="428">
        <v>49</v>
      </c>
      <c r="C12" s="428">
        <v>49</v>
      </c>
      <c r="D12" s="432">
        <v>1</v>
      </c>
    </row>
    <row r="13" spans="1:4" ht="72" customHeight="1">
      <c r="A13" s="307" t="s">
        <v>152</v>
      </c>
      <c r="B13" s="428">
        <v>48.1</v>
      </c>
      <c r="C13" s="428">
        <v>48.1</v>
      </c>
      <c r="D13" s="432">
        <v>1</v>
      </c>
    </row>
    <row r="14" spans="1:4" ht="12.75">
      <c r="A14" s="307" t="s">
        <v>330</v>
      </c>
      <c r="B14" s="428">
        <v>97.1</v>
      </c>
      <c r="C14" s="428">
        <v>97.1</v>
      </c>
      <c r="D14" s="432">
        <v>1</v>
      </c>
    </row>
  </sheetData>
  <sheetProtection/>
  <mergeCells count="5">
    <mergeCell ref="A7:D7"/>
    <mergeCell ref="B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98"/>
  <sheetViews>
    <sheetView view="pageBreakPreview" zoomScale="90" zoomScaleSheetLayoutView="90" zoomScalePageLayoutView="0" workbookViewId="0" topLeftCell="A1">
      <selection activeCell="P10" sqref="P10"/>
    </sheetView>
  </sheetViews>
  <sheetFormatPr defaultColWidth="6.375" defaultRowHeight="12.75"/>
  <cols>
    <col min="1" max="1" width="5.25390625" style="41" customWidth="1"/>
    <col min="2" max="6" width="4.375" style="41" customWidth="1"/>
    <col min="7" max="8" width="6.125" style="41" customWidth="1"/>
    <col min="9" max="9" width="71.75390625" style="41" customWidth="1"/>
    <col min="10" max="10" width="15.75390625" style="42" customWidth="1"/>
    <col min="11" max="11" width="14.25390625" style="41" customWidth="1"/>
    <col min="12" max="12" width="9.625" style="41" customWidth="1"/>
    <col min="13" max="13" width="6.625" style="41" customWidth="1"/>
    <col min="14" max="16384" width="6.375" style="41" customWidth="1"/>
  </cols>
  <sheetData>
    <row r="1" spans="9:12" ht="15">
      <c r="I1" s="454" t="s">
        <v>295</v>
      </c>
      <c r="J1" s="448"/>
      <c r="K1" s="448"/>
      <c r="L1" s="448"/>
    </row>
    <row r="2" spans="9:12" ht="15">
      <c r="I2" s="437" t="s">
        <v>332</v>
      </c>
      <c r="J2" s="437"/>
      <c r="K2" s="448"/>
      <c r="L2" s="448"/>
    </row>
    <row r="3" spans="9:12" ht="15">
      <c r="I3" s="436" t="s">
        <v>334</v>
      </c>
      <c r="J3" s="436"/>
      <c r="K3" s="453"/>
      <c r="L3" s="453"/>
    </row>
    <row r="4" spans="1:12" ht="15" customHeight="1">
      <c r="A4" s="255"/>
      <c r="B4" s="255"/>
      <c r="C4" s="255"/>
      <c r="D4" s="255"/>
      <c r="E4" s="255"/>
      <c r="F4" s="255"/>
      <c r="G4" s="255"/>
      <c r="H4" s="255"/>
      <c r="I4" s="438" t="s">
        <v>338</v>
      </c>
      <c r="J4" s="438"/>
      <c r="K4" s="448"/>
      <c r="L4" s="448"/>
    </row>
    <row r="5" spans="1:10" ht="15.75" customHeight="1">
      <c r="A5" s="255"/>
      <c r="B5" s="255"/>
      <c r="C5" s="255"/>
      <c r="D5" s="255"/>
      <c r="E5" s="255"/>
      <c r="F5" s="255"/>
      <c r="G5" s="255"/>
      <c r="H5" s="255"/>
      <c r="I5" s="256"/>
      <c r="J5" s="256"/>
    </row>
    <row r="6" spans="1:10" ht="15.75">
      <c r="A6" s="255"/>
      <c r="B6" s="255"/>
      <c r="C6" s="255"/>
      <c r="D6" s="255"/>
      <c r="E6" s="255"/>
      <c r="F6" s="255"/>
      <c r="G6" s="255"/>
      <c r="H6" s="255"/>
      <c r="I6" s="3"/>
      <c r="J6" s="257"/>
    </row>
    <row r="7" spans="1:10" ht="41.25" customHeight="1">
      <c r="A7" s="435" t="s">
        <v>227</v>
      </c>
      <c r="B7" s="435"/>
      <c r="C7" s="435"/>
      <c r="D7" s="435"/>
      <c r="E7" s="435"/>
      <c r="F7" s="435"/>
      <c r="G7" s="435"/>
      <c r="H7" s="435"/>
      <c r="I7" s="435"/>
      <c r="J7" s="435"/>
    </row>
    <row r="8" spans="1:10" ht="15.75">
      <c r="A8" s="258"/>
      <c r="B8" s="255"/>
      <c r="C8" s="255"/>
      <c r="D8" s="255"/>
      <c r="E8" s="255"/>
      <c r="F8" s="255"/>
      <c r="G8" s="255"/>
      <c r="H8" s="255"/>
      <c r="I8" s="4"/>
      <c r="J8" s="43"/>
    </row>
    <row r="9" spans="1:10" ht="15.75">
      <c r="A9" s="255"/>
      <c r="B9" s="255"/>
      <c r="C9" s="255"/>
      <c r="D9" s="255"/>
      <c r="E9" s="255"/>
      <c r="F9" s="255"/>
      <c r="G9" s="255"/>
      <c r="H9" s="255"/>
      <c r="I9" s="259"/>
      <c r="J9" s="260"/>
    </row>
    <row r="10" spans="1:12" ht="27.75" customHeight="1">
      <c r="A10" s="9"/>
      <c r="B10" s="445" t="s">
        <v>57</v>
      </c>
      <c r="C10" s="445"/>
      <c r="D10" s="445"/>
      <c r="E10" s="445"/>
      <c r="F10" s="445"/>
      <c r="G10" s="445"/>
      <c r="H10" s="445"/>
      <c r="I10" s="446" t="s">
        <v>58</v>
      </c>
      <c r="J10" s="445" t="s">
        <v>308</v>
      </c>
      <c r="K10" s="440" t="s">
        <v>309</v>
      </c>
      <c r="L10" s="442"/>
    </row>
    <row r="11" spans="1:12" ht="88.5" customHeight="1">
      <c r="A11" s="261" t="s">
        <v>59</v>
      </c>
      <c r="B11" s="261" t="s">
        <v>60</v>
      </c>
      <c r="C11" s="261" t="s">
        <v>61</v>
      </c>
      <c r="D11" s="261" t="s">
        <v>62</v>
      </c>
      <c r="E11" s="261" t="s">
        <v>63</v>
      </c>
      <c r="F11" s="261" t="s">
        <v>64</v>
      </c>
      <c r="G11" s="261" t="s">
        <v>153</v>
      </c>
      <c r="H11" s="261" t="s">
        <v>65</v>
      </c>
      <c r="I11" s="446"/>
      <c r="J11" s="445"/>
      <c r="K11" s="441"/>
      <c r="L11" s="443"/>
    </row>
    <row r="12" spans="1:12" s="46" customFormat="1" ht="15.75">
      <c r="A12" s="262"/>
      <c r="B12" s="262"/>
      <c r="C12" s="262"/>
      <c r="D12" s="262"/>
      <c r="E12" s="262"/>
      <c r="F12" s="262"/>
      <c r="G12" s="262"/>
      <c r="H12" s="44"/>
      <c r="I12" s="45" t="s">
        <v>117</v>
      </c>
      <c r="J12" s="386">
        <f>35269.3-'функц2016 '!F12</f>
        <v>-4516.0999999999985</v>
      </c>
      <c r="K12" s="386">
        <f>34923.7-'функц2016 '!G12</f>
        <v>-2169.800000000003</v>
      </c>
      <c r="L12" s="394"/>
    </row>
    <row r="13" spans="1:12" s="46" customFormat="1" ht="47.25">
      <c r="A13" s="262"/>
      <c r="B13" s="262"/>
      <c r="C13" s="262"/>
      <c r="D13" s="262"/>
      <c r="E13" s="262"/>
      <c r="F13" s="262"/>
      <c r="G13" s="262"/>
      <c r="H13" s="47"/>
      <c r="I13" s="48" t="s">
        <v>66</v>
      </c>
      <c r="J13" s="387">
        <f>(J38+J39)/(35269.3-('источн 16'!C29+6422.23+1570))</f>
        <v>0.16557611034545486</v>
      </c>
      <c r="K13" s="418">
        <f>(K38+K39)/(34923.7-(K28+5638.2+1413.3))</f>
        <v>0.07784817847173897</v>
      </c>
      <c r="L13" s="394"/>
    </row>
    <row r="14" spans="1:12" s="46" customFormat="1" ht="15.75" hidden="1">
      <c r="A14" s="262"/>
      <c r="B14" s="262"/>
      <c r="C14" s="262"/>
      <c r="D14" s="262"/>
      <c r="E14" s="262"/>
      <c r="F14" s="262"/>
      <c r="G14" s="262"/>
      <c r="H14" s="47"/>
      <c r="I14" s="48"/>
      <c r="J14" s="388"/>
      <c r="K14" s="393"/>
      <c r="L14" s="394" t="e">
        <f aca="true" t="shared" si="0" ref="L14:L20">K14*100/J14</f>
        <v>#DIV/0!</v>
      </c>
    </row>
    <row r="15" spans="1:12" s="46" customFormat="1" ht="15.75" hidden="1">
      <c r="A15" s="262"/>
      <c r="B15" s="262"/>
      <c r="C15" s="262"/>
      <c r="D15" s="262"/>
      <c r="E15" s="262"/>
      <c r="F15" s="262"/>
      <c r="G15" s="262"/>
      <c r="H15" s="47"/>
      <c r="I15" s="48"/>
      <c r="J15" s="388"/>
      <c r="K15" s="393"/>
      <c r="L15" s="394" t="e">
        <f t="shared" si="0"/>
        <v>#DIV/0!</v>
      </c>
    </row>
    <row r="16" spans="1:12" s="46" customFormat="1" ht="15.75" hidden="1">
      <c r="A16" s="262"/>
      <c r="B16" s="262"/>
      <c r="C16" s="262"/>
      <c r="D16" s="262"/>
      <c r="E16" s="262"/>
      <c r="F16" s="262"/>
      <c r="G16" s="262"/>
      <c r="H16" s="47"/>
      <c r="I16" s="48"/>
      <c r="J16" s="388"/>
      <c r="K16" s="393"/>
      <c r="L16" s="394" t="e">
        <f t="shared" si="0"/>
        <v>#DIV/0!</v>
      </c>
    </row>
    <row r="17" spans="1:12" s="46" customFormat="1" ht="15.75" hidden="1">
      <c r="A17" s="262"/>
      <c r="B17" s="262"/>
      <c r="C17" s="262"/>
      <c r="D17" s="262"/>
      <c r="E17" s="262"/>
      <c r="F17" s="262"/>
      <c r="G17" s="262"/>
      <c r="H17" s="47"/>
      <c r="I17" s="48"/>
      <c r="J17" s="388"/>
      <c r="K17" s="393"/>
      <c r="L17" s="394" t="e">
        <f t="shared" si="0"/>
        <v>#DIV/0!</v>
      </c>
    </row>
    <row r="18" spans="1:12" s="46" customFormat="1" ht="15.75" hidden="1">
      <c r="A18" s="262"/>
      <c r="B18" s="262"/>
      <c r="C18" s="262"/>
      <c r="D18" s="262"/>
      <c r="E18" s="262"/>
      <c r="F18" s="262"/>
      <c r="G18" s="262"/>
      <c r="H18" s="47"/>
      <c r="I18" s="48"/>
      <c r="J18" s="388"/>
      <c r="K18" s="393"/>
      <c r="L18" s="394" t="e">
        <f t="shared" si="0"/>
        <v>#DIV/0!</v>
      </c>
    </row>
    <row r="19" spans="1:12" s="46" customFormat="1" ht="15.75" hidden="1">
      <c r="A19" s="262"/>
      <c r="B19" s="262"/>
      <c r="C19" s="262"/>
      <c r="D19" s="262"/>
      <c r="E19" s="262"/>
      <c r="F19" s="262"/>
      <c r="G19" s="262"/>
      <c r="H19" s="47"/>
      <c r="I19" s="48"/>
      <c r="J19" s="388"/>
      <c r="K19" s="393"/>
      <c r="L19" s="394" t="e">
        <f t="shared" si="0"/>
        <v>#DIV/0!</v>
      </c>
    </row>
    <row r="20" spans="1:12" s="46" customFormat="1" ht="15.75" hidden="1">
      <c r="A20" s="262"/>
      <c r="B20" s="262"/>
      <c r="C20" s="262"/>
      <c r="D20" s="262"/>
      <c r="E20" s="262"/>
      <c r="F20" s="262"/>
      <c r="G20" s="262"/>
      <c r="H20" s="47"/>
      <c r="I20" s="48"/>
      <c r="J20" s="388"/>
      <c r="K20" s="393"/>
      <c r="L20" s="394" t="e">
        <f t="shared" si="0"/>
        <v>#DIV/0!</v>
      </c>
    </row>
    <row r="21" spans="1:12" ht="15.75">
      <c r="A21" s="263"/>
      <c r="B21" s="263"/>
      <c r="C21" s="263"/>
      <c r="D21" s="263"/>
      <c r="E21" s="263"/>
      <c r="F21" s="263"/>
      <c r="G21" s="263"/>
      <c r="H21" s="49"/>
      <c r="I21" s="45" t="s">
        <v>67</v>
      </c>
      <c r="J21" s="388"/>
      <c r="K21" s="394"/>
      <c r="L21" s="394"/>
    </row>
    <row r="22" spans="1:12" ht="47.25" hidden="1">
      <c r="A22" s="264" t="s">
        <v>68</v>
      </c>
      <c r="B22" s="264"/>
      <c r="C22" s="264"/>
      <c r="D22" s="264"/>
      <c r="E22" s="264"/>
      <c r="F22" s="264"/>
      <c r="G22" s="264"/>
      <c r="H22" s="50" t="s">
        <v>68</v>
      </c>
      <c r="I22" s="45" t="s">
        <v>69</v>
      </c>
      <c r="J22" s="388"/>
      <c r="K22" s="394"/>
      <c r="L22" s="394"/>
    </row>
    <row r="23" spans="1:12" ht="50.25" hidden="1">
      <c r="A23" s="265" t="s">
        <v>68</v>
      </c>
      <c r="B23" s="265"/>
      <c r="C23" s="265"/>
      <c r="D23" s="265"/>
      <c r="E23" s="265"/>
      <c r="F23" s="265"/>
      <c r="G23" s="265"/>
      <c r="H23" s="49" t="s">
        <v>70</v>
      </c>
      <c r="I23" s="51" t="s">
        <v>71</v>
      </c>
      <c r="J23" s="389"/>
      <c r="K23" s="394"/>
      <c r="L23" s="394"/>
    </row>
    <row r="24" spans="1:12" ht="12.75" customHeight="1" hidden="1">
      <c r="A24" s="265" t="s">
        <v>68</v>
      </c>
      <c r="B24" s="265"/>
      <c r="C24" s="265"/>
      <c r="D24" s="265"/>
      <c r="E24" s="265"/>
      <c r="F24" s="265"/>
      <c r="G24" s="265"/>
      <c r="H24" s="49" t="s">
        <v>72</v>
      </c>
      <c r="I24" s="51" t="s">
        <v>73</v>
      </c>
      <c r="J24" s="389"/>
      <c r="K24" s="394"/>
      <c r="L24" s="394"/>
    </row>
    <row r="25" spans="1:12" ht="50.25" hidden="1">
      <c r="A25" s="265" t="s">
        <v>68</v>
      </c>
      <c r="B25" s="265"/>
      <c r="C25" s="265"/>
      <c r="D25" s="265"/>
      <c r="E25" s="265"/>
      <c r="F25" s="265"/>
      <c r="G25" s="265"/>
      <c r="H25" s="49" t="s">
        <v>74</v>
      </c>
      <c r="I25" s="51" t="s">
        <v>75</v>
      </c>
      <c r="J25" s="389"/>
      <c r="K25" s="394"/>
      <c r="L25" s="394"/>
    </row>
    <row r="26" spans="1:12" ht="12.75" customHeight="1" hidden="1">
      <c r="A26" s="265" t="s">
        <v>68</v>
      </c>
      <c r="B26" s="265"/>
      <c r="C26" s="265"/>
      <c r="D26" s="265"/>
      <c r="E26" s="265"/>
      <c r="F26" s="265"/>
      <c r="G26" s="265"/>
      <c r="H26" s="49" t="s">
        <v>76</v>
      </c>
      <c r="I26" s="51" t="s">
        <v>77</v>
      </c>
      <c r="J26" s="389"/>
      <c r="K26" s="394"/>
      <c r="L26" s="394"/>
    </row>
    <row r="27" spans="1:12" ht="31.5">
      <c r="A27" s="264" t="s">
        <v>68</v>
      </c>
      <c r="B27" s="264" t="s">
        <v>8</v>
      </c>
      <c r="C27" s="264" t="s">
        <v>10</v>
      </c>
      <c r="D27" s="264" t="s">
        <v>78</v>
      </c>
      <c r="E27" s="264" t="s">
        <v>78</v>
      </c>
      <c r="F27" s="264" t="s">
        <v>78</v>
      </c>
      <c r="G27" s="264" t="s">
        <v>79</v>
      </c>
      <c r="H27" s="50" t="s">
        <v>68</v>
      </c>
      <c r="I27" s="45" t="s">
        <v>80</v>
      </c>
      <c r="J27" s="386">
        <f>J28-J30</f>
        <v>0</v>
      </c>
      <c r="K27" s="386">
        <f>K28-K30</f>
        <v>0</v>
      </c>
      <c r="L27" s="394"/>
    </row>
    <row r="28" spans="1:12" ht="31.5">
      <c r="A28" s="265" t="s">
        <v>68</v>
      </c>
      <c r="B28" s="265" t="s">
        <v>8</v>
      </c>
      <c r="C28" s="265" t="s">
        <v>10</v>
      </c>
      <c r="D28" s="265" t="s">
        <v>78</v>
      </c>
      <c r="E28" s="265" t="s">
        <v>78</v>
      </c>
      <c r="F28" s="265" t="s">
        <v>78</v>
      </c>
      <c r="G28" s="265" t="s">
        <v>79</v>
      </c>
      <c r="H28" s="49" t="s">
        <v>70</v>
      </c>
      <c r="I28" s="52" t="s">
        <v>81</v>
      </c>
      <c r="J28" s="389">
        <f>J29</f>
        <v>0</v>
      </c>
      <c r="K28" s="389">
        <f>K29</f>
        <v>0</v>
      </c>
      <c r="L28" s="394"/>
    </row>
    <row r="29" spans="1:12" ht="31.5">
      <c r="A29" s="265" t="s">
        <v>68</v>
      </c>
      <c r="B29" s="265" t="s">
        <v>8</v>
      </c>
      <c r="C29" s="265" t="s">
        <v>10</v>
      </c>
      <c r="D29" s="265" t="s">
        <v>78</v>
      </c>
      <c r="E29" s="265" t="s">
        <v>78</v>
      </c>
      <c r="F29" s="265" t="s">
        <v>36</v>
      </c>
      <c r="G29" s="265" t="s">
        <v>79</v>
      </c>
      <c r="H29" s="49" t="s">
        <v>72</v>
      </c>
      <c r="I29" s="52" t="s">
        <v>82</v>
      </c>
      <c r="J29" s="390">
        <v>0</v>
      </c>
      <c r="K29" s="390">
        <v>0</v>
      </c>
      <c r="L29" s="394"/>
    </row>
    <row r="30" spans="1:12" ht="31.5">
      <c r="A30" s="265" t="s">
        <v>68</v>
      </c>
      <c r="B30" s="265" t="s">
        <v>8</v>
      </c>
      <c r="C30" s="265" t="s">
        <v>10</v>
      </c>
      <c r="D30" s="265" t="s">
        <v>78</v>
      </c>
      <c r="E30" s="265" t="s">
        <v>78</v>
      </c>
      <c r="F30" s="265" t="s">
        <v>78</v>
      </c>
      <c r="G30" s="265" t="s">
        <v>79</v>
      </c>
      <c r="H30" s="49" t="s">
        <v>74</v>
      </c>
      <c r="I30" s="52" t="s">
        <v>83</v>
      </c>
      <c r="J30" s="390">
        <f>J31</f>
        <v>0</v>
      </c>
      <c r="K30" s="390">
        <f>K31</f>
        <v>0</v>
      </c>
      <c r="L30" s="394"/>
    </row>
    <row r="31" spans="1:12" ht="31.5">
      <c r="A31" s="265" t="s">
        <v>68</v>
      </c>
      <c r="B31" s="265" t="s">
        <v>8</v>
      </c>
      <c r="C31" s="265" t="s">
        <v>10</v>
      </c>
      <c r="D31" s="265" t="s">
        <v>78</v>
      </c>
      <c r="E31" s="265" t="s">
        <v>78</v>
      </c>
      <c r="F31" s="265" t="s">
        <v>36</v>
      </c>
      <c r="G31" s="265" t="s">
        <v>79</v>
      </c>
      <c r="H31" s="49" t="s">
        <v>76</v>
      </c>
      <c r="I31" s="52" t="s">
        <v>84</v>
      </c>
      <c r="J31" s="390">
        <v>0</v>
      </c>
      <c r="K31" s="390">
        <v>0</v>
      </c>
      <c r="L31" s="394"/>
    </row>
    <row r="32" spans="1:12" ht="31.5" hidden="1">
      <c r="A32" s="264" t="s">
        <v>68</v>
      </c>
      <c r="B32" s="264" t="s">
        <v>8</v>
      </c>
      <c r="C32" s="264" t="s">
        <v>13</v>
      </c>
      <c r="D32" s="264" t="s">
        <v>78</v>
      </c>
      <c r="E32" s="264" t="s">
        <v>78</v>
      </c>
      <c r="F32" s="264" t="s">
        <v>78</v>
      </c>
      <c r="G32" s="264" t="s">
        <v>79</v>
      </c>
      <c r="H32" s="50" t="s">
        <v>68</v>
      </c>
      <c r="I32" s="45" t="s">
        <v>85</v>
      </c>
      <c r="J32" s="391">
        <f>J33-J35</f>
        <v>0</v>
      </c>
      <c r="K32" s="394"/>
      <c r="L32" s="394" t="e">
        <f>K32*100/J32</f>
        <v>#DIV/0!</v>
      </c>
    </row>
    <row r="33" spans="1:12" ht="31.5" hidden="1">
      <c r="A33" s="265" t="s">
        <v>68</v>
      </c>
      <c r="B33" s="265" t="s">
        <v>8</v>
      </c>
      <c r="C33" s="265" t="s">
        <v>13</v>
      </c>
      <c r="D33" s="265" t="s">
        <v>78</v>
      </c>
      <c r="E33" s="265" t="s">
        <v>78</v>
      </c>
      <c r="F33" s="265" t="s">
        <v>78</v>
      </c>
      <c r="G33" s="265" t="s">
        <v>79</v>
      </c>
      <c r="H33" s="49" t="s">
        <v>70</v>
      </c>
      <c r="I33" s="52" t="s">
        <v>86</v>
      </c>
      <c r="J33" s="390">
        <f>J34</f>
        <v>0</v>
      </c>
      <c r="K33" s="394"/>
      <c r="L33" s="394" t="e">
        <f>K33*100/J33</f>
        <v>#DIV/0!</v>
      </c>
    </row>
    <row r="34" spans="1:12" ht="47.25" hidden="1">
      <c r="A34" s="265" t="s">
        <v>68</v>
      </c>
      <c r="B34" s="265" t="s">
        <v>8</v>
      </c>
      <c r="C34" s="265" t="s">
        <v>13</v>
      </c>
      <c r="D34" s="265" t="s">
        <v>78</v>
      </c>
      <c r="E34" s="265" t="s">
        <v>78</v>
      </c>
      <c r="F34" s="265" t="s">
        <v>40</v>
      </c>
      <c r="G34" s="265" t="s">
        <v>79</v>
      </c>
      <c r="H34" s="49" t="s">
        <v>72</v>
      </c>
      <c r="I34" s="52" t="s">
        <v>87</v>
      </c>
      <c r="J34" s="390"/>
      <c r="K34" s="394"/>
      <c r="L34" s="394" t="e">
        <f>K34*100/J34</f>
        <v>#DIV/0!</v>
      </c>
    </row>
    <row r="35" spans="1:12" ht="31.5" hidden="1">
      <c r="A35" s="265" t="s">
        <v>68</v>
      </c>
      <c r="B35" s="265" t="s">
        <v>8</v>
      </c>
      <c r="C35" s="265" t="s">
        <v>13</v>
      </c>
      <c r="D35" s="265" t="s">
        <v>78</v>
      </c>
      <c r="E35" s="265" t="s">
        <v>78</v>
      </c>
      <c r="F35" s="265" t="s">
        <v>78</v>
      </c>
      <c r="G35" s="265" t="s">
        <v>79</v>
      </c>
      <c r="H35" s="49" t="s">
        <v>74</v>
      </c>
      <c r="I35" s="52" t="s">
        <v>88</v>
      </c>
      <c r="J35" s="390">
        <f>J36</f>
        <v>0</v>
      </c>
      <c r="K35" s="394"/>
      <c r="L35" s="394" t="e">
        <f>K35*100/J35</f>
        <v>#DIV/0!</v>
      </c>
    </row>
    <row r="36" spans="1:12" ht="31.5" hidden="1">
      <c r="A36" s="265" t="s">
        <v>68</v>
      </c>
      <c r="B36" s="265" t="s">
        <v>8</v>
      </c>
      <c r="C36" s="265" t="s">
        <v>13</v>
      </c>
      <c r="D36" s="265" t="s">
        <v>78</v>
      </c>
      <c r="E36" s="265" t="s">
        <v>78</v>
      </c>
      <c r="F36" s="265" t="s">
        <v>40</v>
      </c>
      <c r="G36" s="265" t="s">
        <v>79</v>
      </c>
      <c r="H36" s="49" t="s">
        <v>76</v>
      </c>
      <c r="I36" s="52" t="s">
        <v>89</v>
      </c>
      <c r="J36" s="390"/>
      <c r="K36" s="394"/>
      <c r="L36" s="394" t="e">
        <f>K36*100/J36</f>
        <v>#DIV/0!</v>
      </c>
    </row>
    <row r="37" spans="1:12" ht="21" customHeight="1">
      <c r="A37" s="264" t="s">
        <v>68</v>
      </c>
      <c r="B37" s="264" t="s">
        <v>8</v>
      </c>
      <c r="C37" s="264" t="s">
        <v>40</v>
      </c>
      <c r="D37" s="264" t="s">
        <v>78</v>
      </c>
      <c r="E37" s="264" t="s">
        <v>78</v>
      </c>
      <c r="F37" s="264" t="s">
        <v>78</v>
      </c>
      <c r="G37" s="264" t="s">
        <v>79</v>
      </c>
      <c r="H37" s="50" t="s">
        <v>68</v>
      </c>
      <c r="I37" s="45" t="s">
        <v>90</v>
      </c>
      <c r="J37" s="392">
        <f>J39+J38</f>
        <v>4516.100000000006</v>
      </c>
      <c r="K37" s="392">
        <f>K39+K38</f>
        <v>2169.800000000003</v>
      </c>
      <c r="L37" s="394"/>
    </row>
    <row r="38" spans="1:12" ht="31.5">
      <c r="A38" s="265" t="s">
        <v>68</v>
      </c>
      <c r="B38" s="265" t="s">
        <v>8</v>
      </c>
      <c r="C38" s="265" t="s">
        <v>40</v>
      </c>
      <c r="D38" s="265" t="s">
        <v>10</v>
      </c>
      <c r="E38" s="265" t="s">
        <v>8</v>
      </c>
      <c r="F38" s="265" t="s">
        <v>36</v>
      </c>
      <c r="G38" s="265" t="s">
        <v>79</v>
      </c>
      <c r="H38" s="49" t="s">
        <v>91</v>
      </c>
      <c r="I38" s="52" t="s">
        <v>92</v>
      </c>
      <c r="J38" s="392">
        <f>-(доходы!C37+'источн 16'!J29)</f>
        <v>-35269.299999999996</v>
      </c>
      <c r="K38" s="419">
        <v>-34923.7</v>
      </c>
      <c r="L38" s="394">
        <f>K38*100/J38</f>
        <v>99.02011097470037</v>
      </c>
    </row>
    <row r="39" spans="1:12" ht="31.5">
      <c r="A39" s="265" t="s">
        <v>68</v>
      </c>
      <c r="B39" s="265" t="s">
        <v>8</v>
      </c>
      <c r="C39" s="265" t="s">
        <v>40</v>
      </c>
      <c r="D39" s="265" t="s">
        <v>10</v>
      </c>
      <c r="E39" s="265" t="s">
        <v>8</v>
      </c>
      <c r="F39" s="265" t="s">
        <v>36</v>
      </c>
      <c r="G39" s="265" t="s">
        <v>79</v>
      </c>
      <c r="H39" s="49" t="s">
        <v>93</v>
      </c>
      <c r="I39" s="52" t="s">
        <v>94</v>
      </c>
      <c r="J39" s="389">
        <f>'функц2016 '!F12+J30</f>
        <v>39785.4</v>
      </c>
      <c r="K39" s="419">
        <v>37093.5</v>
      </c>
      <c r="L39" s="394">
        <f aca="true" t="shared" si="1" ref="L39:L50">K39*100/J39</f>
        <v>93.23395014251459</v>
      </c>
    </row>
    <row r="40" spans="1:12" ht="31.5" hidden="1">
      <c r="A40" s="264" t="s">
        <v>68</v>
      </c>
      <c r="B40" s="264" t="s">
        <v>8</v>
      </c>
      <c r="C40" s="264" t="s">
        <v>18</v>
      </c>
      <c r="D40" s="264" t="s">
        <v>78</v>
      </c>
      <c r="E40" s="264" t="s">
        <v>78</v>
      </c>
      <c r="F40" s="264" t="s">
        <v>78</v>
      </c>
      <c r="G40" s="264" t="s">
        <v>79</v>
      </c>
      <c r="H40" s="50" t="s">
        <v>68</v>
      </c>
      <c r="I40" s="45" t="s">
        <v>95</v>
      </c>
      <c r="J40" s="389">
        <f>J41+J43+J46</f>
        <v>0</v>
      </c>
      <c r="K40" s="394"/>
      <c r="L40" s="394" t="e">
        <f t="shared" si="1"/>
        <v>#DIV/0!</v>
      </c>
    </row>
    <row r="41" spans="1:12" ht="31.5" hidden="1">
      <c r="A41" s="265"/>
      <c r="B41" s="265"/>
      <c r="C41" s="265"/>
      <c r="D41" s="265"/>
      <c r="E41" s="265"/>
      <c r="F41" s="265"/>
      <c r="G41" s="265"/>
      <c r="H41" s="50" t="s">
        <v>68</v>
      </c>
      <c r="I41" s="45" t="s">
        <v>96</v>
      </c>
      <c r="J41" s="389">
        <f>J42</f>
        <v>0</v>
      </c>
      <c r="K41" s="394"/>
      <c r="L41" s="394" t="e">
        <f t="shared" si="1"/>
        <v>#DIV/0!</v>
      </c>
    </row>
    <row r="42" spans="1:12" ht="31.5" hidden="1">
      <c r="A42" s="265"/>
      <c r="B42" s="265"/>
      <c r="C42" s="265"/>
      <c r="D42" s="265"/>
      <c r="E42" s="265"/>
      <c r="F42" s="265"/>
      <c r="G42" s="265"/>
      <c r="H42" s="49" t="s">
        <v>97</v>
      </c>
      <c r="I42" s="52" t="s">
        <v>98</v>
      </c>
      <c r="J42" s="389"/>
      <c r="K42" s="394"/>
      <c r="L42" s="394" t="e">
        <f t="shared" si="1"/>
        <v>#DIV/0!</v>
      </c>
    </row>
    <row r="43" spans="1:12" ht="15.75" hidden="1">
      <c r="A43" s="264" t="s">
        <v>68</v>
      </c>
      <c r="B43" s="264" t="s">
        <v>8</v>
      </c>
      <c r="C43" s="264" t="s">
        <v>18</v>
      </c>
      <c r="D43" s="264" t="s">
        <v>15</v>
      </c>
      <c r="E43" s="264" t="s">
        <v>78</v>
      </c>
      <c r="F43" s="264" t="s">
        <v>78</v>
      </c>
      <c r="G43" s="264" t="s">
        <v>79</v>
      </c>
      <c r="H43" s="50" t="s">
        <v>68</v>
      </c>
      <c r="I43" s="45" t="s">
        <v>99</v>
      </c>
      <c r="J43" s="388">
        <f>J44</f>
        <v>0</v>
      </c>
      <c r="K43" s="394"/>
      <c r="L43" s="394" t="e">
        <f t="shared" si="1"/>
        <v>#DIV/0!</v>
      </c>
    </row>
    <row r="44" spans="1:12" ht="94.5" hidden="1">
      <c r="A44" s="265" t="s">
        <v>68</v>
      </c>
      <c r="B44" s="265" t="s">
        <v>8</v>
      </c>
      <c r="C44" s="265" t="s">
        <v>18</v>
      </c>
      <c r="D44" s="265" t="s">
        <v>15</v>
      </c>
      <c r="E44" s="265" t="s">
        <v>78</v>
      </c>
      <c r="F44" s="265" t="s">
        <v>78</v>
      </c>
      <c r="G44" s="265" t="s">
        <v>79</v>
      </c>
      <c r="H44" s="49" t="s">
        <v>74</v>
      </c>
      <c r="I44" s="52" t="s">
        <v>100</v>
      </c>
      <c r="J44" s="389">
        <f>J45</f>
        <v>0</v>
      </c>
      <c r="K44" s="394"/>
      <c r="L44" s="394" t="e">
        <f t="shared" si="1"/>
        <v>#DIV/0!</v>
      </c>
    </row>
    <row r="45" spans="1:12" ht="78.75" hidden="1">
      <c r="A45" s="265" t="s">
        <v>68</v>
      </c>
      <c r="B45" s="265" t="s">
        <v>8</v>
      </c>
      <c r="C45" s="265" t="s">
        <v>18</v>
      </c>
      <c r="D45" s="265" t="s">
        <v>15</v>
      </c>
      <c r="E45" s="265" t="s">
        <v>78</v>
      </c>
      <c r="F45" s="265" t="s">
        <v>40</v>
      </c>
      <c r="G45" s="265" t="s">
        <v>79</v>
      </c>
      <c r="H45" s="49" t="s">
        <v>76</v>
      </c>
      <c r="I45" s="52" t="s">
        <v>101</v>
      </c>
      <c r="J45" s="390"/>
      <c r="K45" s="394"/>
      <c r="L45" s="394" t="e">
        <f t="shared" si="1"/>
        <v>#DIV/0!</v>
      </c>
    </row>
    <row r="46" spans="1:12" ht="12.75" customHeight="1" hidden="1">
      <c r="A46" s="265" t="s">
        <v>68</v>
      </c>
      <c r="B46" s="265" t="s">
        <v>8</v>
      </c>
      <c r="C46" s="265" t="s">
        <v>18</v>
      </c>
      <c r="D46" s="265" t="s">
        <v>40</v>
      </c>
      <c r="E46" s="265" t="s">
        <v>78</v>
      </c>
      <c r="F46" s="265" t="s">
        <v>78</v>
      </c>
      <c r="G46" s="265" t="s">
        <v>79</v>
      </c>
      <c r="H46" s="49" t="s">
        <v>68</v>
      </c>
      <c r="I46" s="45" t="s">
        <v>85</v>
      </c>
      <c r="J46" s="389">
        <f>J47-J49</f>
        <v>0</v>
      </c>
      <c r="K46" s="394"/>
      <c r="L46" s="394" t="e">
        <f t="shared" si="1"/>
        <v>#DIV/0!</v>
      </c>
    </row>
    <row r="47" spans="1:12" ht="31.5" hidden="1">
      <c r="A47" s="265" t="s">
        <v>68</v>
      </c>
      <c r="B47" s="265" t="s">
        <v>8</v>
      </c>
      <c r="C47" s="265" t="s">
        <v>18</v>
      </c>
      <c r="D47" s="265" t="s">
        <v>40</v>
      </c>
      <c r="E47" s="265" t="s">
        <v>78</v>
      </c>
      <c r="F47" s="265" t="s">
        <v>78</v>
      </c>
      <c r="G47" s="265" t="s">
        <v>79</v>
      </c>
      <c r="H47" s="49" t="s">
        <v>102</v>
      </c>
      <c r="I47" s="52" t="s">
        <v>103</v>
      </c>
      <c r="J47" s="389">
        <f>J48</f>
        <v>0</v>
      </c>
      <c r="K47" s="394"/>
      <c r="L47" s="394" t="e">
        <f t="shared" si="1"/>
        <v>#DIV/0!</v>
      </c>
    </row>
    <row r="48" spans="1:12" ht="31.5" hidden="1">
      <c r="A48" s="266" t="s">
        <v>68</v>
      </c>
      <c r="B48" s="266" t="s">
        <v>8</v>
      </c>
      <c r="C48" s="266" t="s">
        <v>18</v>
      </c>
      <c r="D48" s="266" t="s">
        <v>40</v>
      </c>
      <c r="E48" s="266" t="s">
        <v>8</v>
      </c>
      <c r="F48" s="266" t="s">
        <v>40</v>
      </c>
      <c r="G48" s="266" t="s">
        <v>79</v>
      </c>
      <c r="H48" s="267" t="s">
        <v>104</v>
      </c>
      <c r="I48" s="52" t="s">
        <v>105</v>
      </c>
      <c r="J48" s="389"/>
      <c r="K48" s="394"/>
      <c r="L48" s="394" t="e">
        <f t="shared" si="1"/>
        <v>#DIV/0!</v>
      </c>
    </row>
    <row r="49" spans="1:12" ht="12.75" customHeight="1" hidden="1">
      <c r="A49" s="265" t="s">
        <v>68</v>
      </c>
      <c r="B49" s="265" t="s">
        <v>8</v>
      </c>
      <c r="C49" s="265" t="s">
        <v>18</v>
      </c>
      <c r="D49" s="265" t="s">
        <v>40</v>
      </c>
      <c r="E49" s="265" t="s">
        <v>78</v>
      </c>
      <c r="F49" s="265" t="s">
        <v>78</v>
      </c>
      <c r="G49" s="265" t="s">
        <v>79</v>
      </c>
      <c r="H49" s="49" t="s">
        <v>27</v>
      </c>
      <c r="I49" s="52" t="s">
        <v>106</v>
      </c>
      <c r="J49" s="389">
        <f>J50</f>
        <v>0</v>
      </c>
      <c r="K49" s="394"/>
      <c r="L49" s="394" t="e">
        <f t="shared" si="1"/>
        <v>#DIV/0!</v>
      </c>
    </row>
    <row r="50" spans="1:12" ht="31.5" hidden="1">
      <c r="A50" s="265" t="s">
        <v>68</v>
      </c>
      <c r="B50" s="265" t="s">
        <v>8</v>
      </c>
      <c r="C50" s="265" t="s">
        <v>18</v>
      </c>
      <c r="D50" s="265" t="s">
        <v>40</v>
      </c>
      <c r="E50" s="265" t="s">
        <v>8</v>
      </c>
      <c r="F50" s="265" t="s">
        <v>40</v>
      </c>
      <c r="G50" s="265" t="s">
        <v>79</v>
      </c>
      <c r="H50" s="49" t="s">
        <v>107</v>
      </c>
      <c r="I50" s="52" t="s">
        <v>108</v>
      </c>
      <c r="J50" s="389"/>
      <c r="K50" s="394"/>
      <c r="L50" s="394" t="e">
        <f t="shared" si="1"/>
        <v>#DIV/0!</v>
      </c>
    </row>
    <row r="51" spans="1:12" ht="15.75">
      <c r="A51" s="264" t="s">
        <v>68</v>
      </c>
      <c r="B51" s="264" t="s">
        <v>78</v>
      </c>
      <c r="C51" s="264" t="s">
        <v>78</v>
      </c>
      <c r="D51" s="264" t="s">
        <v>78</v>
      </c>
      <c r="E51" s="264" t="s">
        <v>78</v>
      </c>
      <c r="F51" s="264" t="s">
        <v>78</v>
      </c>
      <c r="G51" s="264" t="s">
        <v>79</v>
      </c>
      <c r="H51" s="50" t="s">
        <v>68</v>
      </c>
      <c r="I51" s="45"/>
      <c r="J51" s="388">
        <f>J27+J32+J37+J40</f>
        <v>4516.100000000006</v>
      </c>
      <c r="K51" s="388">
        <f>K27+K32+K37+K40</f>
        <v>2169.800000000003</v>
      </c>
      <c r="L51" s="394"/>
    </row>
    <row r="52" spans="1:10" ht="15.75">
      <c r="A52" s="268"/>
      <c r="B52" s="268"/>
      <c r="C52" s="268"/>
      <c r="D52" s="268"/>
      <c r="E52" s="268"/>
      <c r="F52" s="268"/>
      <c r="G52" s="268"/>
      <c r="H52" s="53"/>
      <c r="I52" s="54"/>
      <c r="J52" s="55"/>
    </row>
    <row r="53" spans="1:10" ht="15.75">
      <c r="A53" s="150"/>
      <c r="B53" s="150"/>
      <c r="C53" s="150"/>
      <c r="D53" s="150"/>
      <c r="E53" s="150"/>
      <c r="F53" s="150"/>
      <c r="G53" s="150"/>
      <c r="H53" s="56"/>
      <c r="I53" s="57"/>
      <c r="J53" s="58"/>
    </row>
    <row r="54" spans="1:10" ht="15.75">
      <c r="A54" s="150"/>
      <c r="B54" s="150"/>
      <c r="C54" s="150"/>
      <c r="D54" s="150"/>
      <c r="E54" s="150"/>
      <c r="F54" s="150"/>
      <c r="G54" s="150"/>
      <c r="H54" s="151"/>
      <c r="I54" s="151"/>
      <c r="J54" s="58"/>
    </row>
    <row r="55" spans="1:10" s="46" customFormat="1" ht="15.75" hidden="1">
      <c r="A55" s="150"/>
      <c r="B55" s="150"/>
      <c r="C55" s="150"/>
      <c r="D55" s="150"/>
      <c r="E55" s="150"/>
      <c r="F55" s="150"/>
      <c r="G55" s="150"/>
      <c r="H55" s="152"/>
      <c r="I55" s="54"/>
      <c r="J55" s="55"/>
    </row>
    <row r="56" spans="1:10" ht="15.75" hidden="1">
      <c r="A56" s="150"/>
      <c r="B56" s="150"/>
      <c r="C56" s="150"/>
      <c r="D56" s="150"/>
      <c r="E56" s="150"/>
      <c r="F56" s="150"/>
      <c r="G56" s="150"/>
      <c r="H56" s="153"/>
      <c r="I56" s="57"/>
      <c r="J56" s="58"/>
    </row>
    <row r="57" spans="1:10" ht="15.75" hidden="1">
      <c r="A57" s="150"/>
      <c r="B57" s="150"/>
      <c r="C57" s="150"/>
      <c r="D57" s="150"/>
      <c r="E57" s="150"/>
      <c r="F57" s="150"/>
      <c r="G57" s="150"/>
      <c r="H57" s="153"/>
      <c r="I57" s="57"/>
      <c r="J57" s="58"/>
    </row>
    <row r="58" spans="1:10" ht="15.75" hidden="1">
      <c r="A58" s="150"/>
      <c r="B58" s="150"/>
      <c r="C58" s="150"/>
      <c r="D58" s="150"/>
      <c r="E58" s="150"/>
      <c r="F58" s="150"/>
      <c r="G58" s="150"/>
      <c r="H58" s="153"/>
      <c r="I58" s="57"/>
      <c r="J58" s="58"/>
    </row>
    <row r="59" spans="1:10" ht="15.75" hidden="1">
      <c r="A59" s="150"/>
      <c r="B59" s="150"/>
      <c r="C59" s="150"/>
      <c r="D59" s="150"/>
      <c r="E59" s="150"/>
      <c r="F59" s="150"/>
      <c r="G59" s="150"/>
      <c r="H59" s="153"/>
      <c r="I59" s="57"/>
      <c r="J59" s="58"/>
    </row>
    <row r="60" spans="1:10" ht="15.75" hidden="1">
      <c r="A60" s="150"/>
      <c r="B60" s="150"/>
      <c r="C60" s="150"/>
      <c r="D60" s="150"/>
      <c r="E60" s="150"/>
      <c r="F60" s="150"/>
      <c r="G60" s="150"/>
      <c r="H60" s="153"/>
      <c r="I60" s="54"/>
      <c r="J60" s="55"/>
    </row>
    <row r="61" spans="1:10" s="59" customFormat="1" ht="15.75">
      <c r="A61" s="150"/>
      <c r="B61" s="150"/>
      <c r="C61" s="150"/>
      <c r="D61" s="150"/>
      <c r="E61" s="150"/>
      <c r="F61" s="150"/>
      <c r="G61" s="150"/>
      <c r="H61" s="444"/>
      <c r="I61" s="444"/>
      <c r="J61" s="444"/>
    </row>
    <row r="62" spans="1:10" s="59" customFormat="1" ht="15">
      <c r="A62" s="41"/>
      <c r="B62" s="41"/>
      <c r="C62" s="41"/>
      <c r="D62" s="41"/>
      <c r="E62" s="41"/>
      <c r="F62" s="41"/>
      <c r="G62" s="41"/>
      <c r="J62" s="60"/>
    </row>
    <row r="63" spans="1:10" s="59" customFormat="1" ht="15">
      <c r="A63" s="41"/>
      <c r="B63" s="41"/>
      <c r="C63" s="41"/>
      <c r="D63" s="41"/>
      <c r="E63" s="41"/>
      <c r="F63" s="41"/>
      <c r="G63" s="41"/>
      <c r="J63" s="60"/>
    </row>
    <row r="64" spans="1:10" s="59" customFormat="1" ht="15">
      <c r="A64" s="41"/>
      <c r="B64" s="41"/>
      <c r="C64" s="41"/>
      <c r="D64" s="41"/>
      <c r="E64" s="41"/>
      <c r="F64" s="41"/>
      <c r="G64" s="41"/>
      <c r="J64" s="60"/>
    </row>
    <row r="65" spans="1:10" s="59" customFormat="1" ht="15">
      <c r="A65" s="41"/>
      <c r="B65" s="41"/>
      <c r="C65" s="41"/>
      <c r="D65" s="41"/>
      <c r="E65" s="41"/>
      <c r="F65" s="41"/>
      <c r="G65" s="41"/>
      <c r="J65" s="60"/>
    </row>
    <row r="66" spans="1:10" s="59" customFormat="1" ht="15">
      <c r="A66" s="41"/>
      <c r="B66" s="41"/>
      <c r="C66" s="41"/>
      <c r="D66" s="41"/>
      <c r="E66" s="41"/>
      <c r="F66" s="41"/>
      <c r="G66" s="41"/>
      <c r="J66" s="60"/>
    </row>
    <row r="67" spans="1:10" s="59" customFormat="1" ht="15">
      <c r="A67" s="41"/>
      <c r="B67" s="41"/>
      <c r="C67" s="41"/>
      <c r="D67" s="41"/>
      <c r="E67" s="41"/>
      <c r="F67" s="41"/>
      <c r="G67" s="41"/>
      <c r="J67" s="60"/>
    </row>
    <row r="68" spans="1:10" s="59" customFormat="1" ht="15">
      <c r="A68" s="41"/>
      <c r="B68" s="41"/>
      <c r="C68" s="41"/>
      <c r="D68" s="41"/>
      <c r="E68" s="41"/>
      <c r="F68" s="41"/>
      <c r="G68" s="41"/>
      <c r="J68" s="60"/>
    </row>
    <row r="69" spans="1:10" s="59" customFormat="1" ht="15">
      <c r="A69" s="41"/>
      <c r="B69" s="41"/>
      <c r="C69" s="41"/>
      <c r="D69" s="41"/>
      <c r="E69" s="41"/>
      <c r="F69" s="41"/>
      <c r="G69" s="41"/>
      <c r="J69" s="60"/>
    </row>
    <row r="70" spans="1:10" s="59" customFormat="1" ht="15">
      <c r="A70" s="41"/>
      <c r="B70" s="41"/>
      <c r="C70" s="41"/>
      <c r="D70" s="41"/>
      <c r="E70" s="41"/>
      <c r="F70" s="41"/>
      <c r="G70" s="41"/>
      <c r="J70" s="60"/>
    </row>
    <row r="71" spans="1:10" s="59" customFormat="1" ht="15">
      <c r="A71" s="41"/>
      <c r="B71" s="41"/>
      <c r="C71" s="41"/>
      <c r="D71" s="41"/>
      <c r="E71" s="41"/>
      <c r="F71" s="41"/>
      <c r="G71" s="41"/>
      <c r="J71" s="60"/>
    </row>
    <row r="72" spans="1:10" s="59" customFormat="1" ht="15">
      <c r="A72" s="41"/>
      <c r="B72" s="41"/>
      <c r="C72" s="41"/>
      <c r="D72" s="41"/>
      <c r="E72" s="41"/>
      <c r="F72" s="41"/>
      <c r="G72" s="41"/>
      <c r="J72" s="60"/>
    </row>
    <row r="73" spans="1:10" s="59" customFormat="1" ht="15">
      <c r="A73" s="41"/>
      <c r="B73" s="41"/>
      <c r="C73" s="41"/>
      <c r="D73" s="41"/>
      <c r="E73" s="41"/>
      <c r="F73" s="41"/>
      <c r="G73" s="41"/>
      <c r="J73" s="60"/>
    </row>
    <row r="74" spans="1:10" s="59" customFormat="1" ht="15">
      <c r="A74" s="41"/>
      <c r="B74" s="41"/>
      <c r="C74" s="41"/>
      <c r="D74" s="41"/>
      <c r="E74" s="41"/>
      <c r="F74" s="41"/>
      <c r="G74" s="41"/>
      <c r="J74" s="60"/>
    </row>
    <row r="75" spans="1:10" s="59" customFormat="1" ht="15">
      <c r="A75" s="41"/>
      <c r="B75" s="41"/>
      <c r="C75" s="41"/>
      <c r="D75" s="41"/>
      <c r="E75" s="41"/>
      <c r="F75" s="41"/>
      <c r="G75" s="41"/>
      <c r="J75" s="60"/>
    </row>
    <row r="76" spans="1:10" s="59" customFormat="1" ht="15">
      <c r="A76" s="41"/>
      <c r="B76" s="41"/>
      <c r="C76" s="41"/>
      <c r="D76" s="41"/>
      <c r="E76" s="41"/>
      <c r="F76" s="41"/>
      <c r="G76" s="41"/>
      <c r="I76" s="61"/>
      <c r="J76" s="60"/>
    </row>
    <row r="77" spans="1:10" s="59" customFormat="1" ht="15">
      <c r="A77" s="41"/>
      <c r="B77" s="41"/>
      <c r="C77" s="41"/>
      <c r="D77" s="41"/>
      <c r="E77" s="41"/>
      <c r="F77" s="41"/>
      <c r="G77" s="41"/>
      <c r="J77" s="60"/>
    </row>
    <row r="78" spans="1:10" s="59" customFormat="1" ht="15">
      <c r="A78" s="41"/>
      <c r="B78" s="41"/>
      <c r="C78" s="41"/>
      <c r="D78" s="41"/>
      <c r="E78" s="41"/>
      <c r="F78" s="41"/>
      <c r="G78" s="41"/>
      <c r="J78" s="60"/>
    </row>
    <row r="79" spans="1:10" s="59" customFormat="1" ht="15">
      <c r="A79" s="41"/>
      <c r="B79" s="41"/>
      <c r="C79" s="41"/>
      <c r="D79" s="41"/>
      <c r="E79" s="41"/>
      <c r="F79" s="41"/>
      <c r="G79" s="41"/>
      <c r="J79" s="60"/>
    </row>
    <row r="80" spans="1:10" s="59" customFormat="1" ht="15">
      <c r="A80" s="41"/>
      <c r="B80" s="41"/>
      <c r="C80" s="41"/>
      <c r="D80" s="41"/>
      <c r="E80" s="41"/>
      <c r="F80" s="41"/>
      <c r="G80" s="41"/>
      <c r="J80" s="60"/>
    </row>
    <row r="81" spans="1:10" s="59" customFormat="1" ht="15">
      <c r="A81" s="41"/>
      <c r="B81" s="41"/>
      <c r="C81" s="41"/>
      <c r="D81" s="41"/>
      <c r="E81" s="41"/>
      <c r="F81" s="41"/>
      <c r="G81" s="41"/>
      <c r="J81" s="60"/>
    </row>
    <row r="82" spans="1:10" s="59" customFormat="1" ht="15">
      <c r="A82" s="41"/>
      <c r="B82" s="41"/>
      <c r="C82" s="41"/>
      <c r="D82" s="41"/>
      <c r="E82" s="41"/>
      <c r="F82" s="41"/>
      <c r="G82" s="41"/>
      <c r="J82" s="60"/>
    </row>
    <row r="83" spans="1:10" s="59" customFormat="1" ht="15">
      <c r="A83" s="41"/>
      <c r="B83" s="41"/>
      <c r="C83" s="41"/>
      <c r="D83" s="41"/>
      <c r="E83" s="41"/>
      <c r="F83" s="41"/>
      <c r="G83" s="41"/>
      <c r="J83" s="60"/>
    </row>
    <row r="84" spans="1:10" s="59" customFormat="1" ht="15">
      <c r="A84" s="41"/>
      <c r="B84" s="41"/>
      <c r="C84" s="41"/>
      <c r="D84" s="41"/>
      <c r="E84" s="41"/>
      <c r="F84" s="41"/>
      <c r="G84" s="41"/>
      <c r="J84" s="60"/>
    </row>
    <row r="85" spans="1:10" s="59" customFormat="1" ht="15">
      <c r="A85" s="41"/>
      <c r="B85" s="41"/>
      <c r="C85" s="41"/>
      <c r="D85" s="41"/>
      <c r="E85" s="41"/>
      <c r="F85" s="41"/>
      <c r="G85" s="41"/>
      <c r="J85" s="60"/>
    </row>
    <row r="86" spans="1:10" s="59" customFormat="1" ht="15">
      <c r="A86" s="41"/>
      <c r="B86" s="41"/>
      <c r="C86" s="41"/>
      <c r="D86" s="41"/>
      <c r="E86" s="41"/>
      <c r="F86" s="41"/>
      <c r="G86" s="41"/>
      <c r="J86" s="60"/>
    </row>
    <row r="87" spans="1:10" s="59" customFormat="1" ht="15">
      <c r="A87" s="41"/>
      <c r="B87" s="41"/>
      <c r="C87" s="41"/>
      <c r="D87" s="41"/>
      <c r="E87" s="41"/>
      <c r="F87" s="41"/>
      <c r="G87" s="41"/>
      <c r="J87" s="60"/>
    </row>
    <row r="88" spans="1:10" s="59" customFormat="1" ht="15">
      <c r="A88" s="41"/>
      <c r="B88" s="41"/>
      <c r="C88" s="41"/>
      <c r="D88" s="41"/>
      <c r="E88" s="41"/>
      <c r="F88" s="41"/>
      <c r="G88" s="41"/>
      <c r="J88" s="60"/>
    </row>
    <row r="89" spans="1:10" s="59" customFormat="1" ht="15">
      <c r="A89" s="41"/>
      <c r="B89" s="41"/>
      <c r="C89" s="41"/>
      <c r="D89" s="41"/>
      <c r="E89" s="41"/>
      <c r="F89" s="41"/>
      <c r="G89" s="41"/>
      <c r="J89" s="60"/>
    </row>
    <row r="90" spans="1:10" s="59" customFormat="1" ht="15">
      <c r="A90" s="41"/>
      <c r="B90" s="41"/>
      <c r="C90" s="41"/>
      <c r="D90" s="41"/>
      <c r="E90" s="41"/>
      <c r="F90" s="41"/>
      <c r="G90" s="41"/>
      <c r="J90" s="60"/>
    </row>
    <row r="91" spans="1:10" s="59" customFormat="1" ht="15">
      <c r="A91" s="41"/>
      <c r="B91" s="41"/>
      <c r="C91" s="41"/>
      <c r="D91" s="41"/>
      <c r="E91" s="41"/>
      <c r="F91" s="41"/>
      <c r="G91" s="41"/>
      <c r="J91" s="60"/>
    </row>
    <row r="92" spans="1:10" s="59" customFormat="1" ht="15">
      <c r="A92" s="41"/>
      <c r="B92" s="41"/>
      <c r="C92" s="41"/>
      <c r="D92" s="41"/>
      <c r="E92" s="41"/>
      <c r="F92" s="41"/>
      <c r="G92" s="41"/>
      <c r="J92" s="60"/>
    </row>
    <row r="93" spans="1:10" s="59" customFormat="1" ht="15">
      <c r="A93" s="41"/>
      <c r="B93" s="41"/>
      <c r="C93" s="41"/>
      <c r="D93" s="41"/>
      <c r="E93" s="41"/>
      <c r="F93" s="41"/>
      <c r="G93" s="41"/>
      <c r="J93" s="60"/>
    </row>
    <row r="94" spans="1:10" s="59" customFormat="1" ht="15">
      <c r="A94" s="41"/>
      <c r="B94" s="41"/>
      <c r="C94" s="41"/>
      <c r="D94" s="41"/>
      <c r="E94" s="41"/>
      <c r="F94" s="41"/>
      <c r="G94" s="41"/>
      <c r="J94" s="60"/>
    </row>
    <row r="95" spans="1:10" s="59" customFormat="1" ht="15">
      <c r="A95" s="41"/>
      <c r="B95" s="41"/>
      <c r="C95" s="41"/>
      <c r="D95" s="41"/>
      <c r="E95" s="41"/>
      <c r="F95" s="41"/>
      <c r="G95" s="41"/>
      <c r="J95" s="60"/>
    </row>
    <row r="96" spans="1:10" s="59" customFormat="1" ht="15">
      <c r="A96" s="41"/>
      <c r="B96" s="41"/>
      <c r="C96" s="41"/>
      <c r="D96" s="41"/>
      <c r="E96" s="41"/>
      <c r="F96" s="41"/>
      <c r="G96" s="41"/>
      <c r="J96" s="60"/>
    </row>
    <row r="97" spans="1:10" s="59" customFormat="1" ht="15">
      <c r="A97" s="41"/>
      <c r="B97" s="41"/>
      <c r="C97" s="41"/>
      <c r="D97" s="41"/>
      <c r="E97" s="41"/>
      <c r="F97" s="41"/>
      <c r="G97" s="41"/>
      <c r="J97" s="60"/>
    </row>
    <row r="98" spans="1:10" s="59" customFormat="1" ht="15">
      <c r="A98" s="41"/>
      <c r="B98" s="41"/>
      <c r="C98" s="41"/>
      <c r="D98" s="41"/>
      <c r="E98" s="41"/>
      <c r="F98" s="41"/>
      <c r="G98" s="41"/>
      <c r="J98" s="60"/>
    </row>
  </sheetData>
  <sheetProtection selectLockedCells="1" selectUnlockedCells="1"/>
  <mergeCells count="11">
    <mergeCell ref="I1:L1"/>
    <mergeCell ref="I2:L2"/>
    <mergeCell ref="I3:L3"/>
    <mergeCell ref="I4:L4"/>
    <mergeCell ref="K10:K11"/>
    <mergeCell ref="L10:L11"/>
    <mergeCell ref="H61:J61"/>
    <mergeCell ref="A7:J7"/>
    <mergeCell ref="B10:H10"/>
    <mergeCell ref="I10:I11"/>
    <mergeCell ref="J10:J11"/>
  </mergeCells>
  <printOptions/>
  <pageMargins left="0.6298611111111111" right="0.31527777777777777" top="0.2361111111111111" bottom="0.27569444444444446" header="0.5118055555555555" footer="0.5118055555555555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9"/>
  <sheetViews>
    <sheetView tabSelected="1"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65.875" style="0" customWidth="1"/>
    <col min="2" max="2" width="19.75390625" style="0" customWidth="1"/>
    <col min="3" max="3" width="12.125" style="0" customWidth="1"/>
    <col min="4" max="4" width="20.25390625" style="0" customWidth="1"/>
    <col min="5" max="5" width="14.25390625" style="0" customWidth="1"/>
    <col min="6" max="6" width="14.625" style="0" customWidth="1"/>
  </cols>
  <sheetData>
    <row r="1" spans="4:6" ht="15">
      <c r="D1" s="454" t="s">
        <v>331</v>
      </c>
      <c r="E1" s="448"/>
      <c r="F1" s="448"/>
    </row>
    <row r="2" spans="1:6" ht="13.5">
      <c r="A2" s="437" t="s">
        <v>332</v>
      </c>
      <c r="B2" s="437"/>
      <c r="C2" s="437"/>
      <c r="D2" s="437"/>
      <c r="E2" s="448"/>
      <c r="F2" s="448"/>
    </row>
    <row r="3" spans="1:6" ht="15">
      <c r="A3" s="321"/>
      <c r="B3" s="436" t="s">
        <v>337</v>
      </c>
      <c r="C3" s="436"/>
      <c r="D3" s="436"/>
      <c r="E3" s="448"/>
      <c r="F3" s="448"/>
    </row>
    <row r="4" spans="1:6" ht="13.5">
      <c r="A4" s="321"/>
      <c r="B4" s="438" t="s">
        <v>307</v>
      </c>
      <c r="C4" s="450"/>
      <c r="D4" s="450"/>
      <c r="E4" s="450"/>
      <c r="F4" s="450"/>
    </row>
    <row r="5" spans="1:6" ht="69" customHeight="1">
      <c r="A5" s="447" t="s">
        <v>231</v>
      </c>
      <c r="B5" s="447"/>
      <c r="C5" s="447"/>
      <c r="D5" s="447"/>
      <c r="E5" s="447"/>
      <c r="F5" s="447"/>
    </row>
    <row r="7" spans="1:6" ht="40.5" customHeight="1">
      <c r="A7" s="73" t="s">
        <v>113</v>
      </c>
      <c r="B7" s="74" t="s">
        <v>5</v>
      </c>
      <c r="C7" s="74" t="s">
        <v>6</v>
      </c>
      <c r="D7" s="396" t="s">
        <v>308</v>
      </c>
      <c r="E7" s="384" t="s">
        <v>309</v>
      </c>
      <c r="F7" s="385" t="s">
        <v>310</v>
      </c>
    </row>
    <row r="8" spans="1:6" ht="51">
      <c r="A8" s="221" t="s">
        <v>133</v>
      </c>
      <c r="B8" s="154" t="s">
        <v>162</v>
      </c>
      <c r="C8" s="154"/>
      <c r="D8" s="397">
        <f aca="true" t="shared" si="0" ref="D8:E11">D9</f>
        <v>439</v>
      </c>
      <c r="E8" s="397">
        <f t="shared" si="0"/>
        <v>437.7</v>
      </c>
      <c r="F8" s="423">
        <f>E8*100/D8</f>
        <v>99.70387243735763</v>
      </c>
    </row>
    <row r="9" spans="1:6" ht="25.5">
      <c r="A9" s="162" t="s">
        <v>163</v>
      </c>
      <c r="B9" s="124" t="s">
        <v>165</v>
      </c>
      <c r="C9" s="124"/>
      <c r="D9" s="143">
        <f t="shared" si="0"/>
        <v>439</v>
      </c>
      <c r="E9" s="143">
        <f t="shared" si="0"/>
        <v>437.7</v>
      </c>
      <c r="F9" s="424">
        <f aca="true" t="shared" si="1" ref="F9:F72">E9*100/D9</f>
        <v>99.70387243735763</v>
      </c>
    </row>
    <row r="10" spans="1:6" ht="25.5" customHeight="1">
      <c r="A10" s="162" t="s">
        <v>164</v>
      </c>
      <c r="B10" s="124" t="s">
        <v>166</v>
      </c>
      <c r="C10" s="124"/>
      <c r="D10" s="143">
        <f t="shared" si="0"/>
        <v>439</v>
      </c>
      <c r="E10" s="143">
        <f t="shared" si="0"/>
        <v>437.7</v>
      </c>
      <c r="F10" s="424">
        <f t="shared" si="1"/>
        <v>99.70387243735763</v>
      </c>
    </row>
    <row r="11" spans="1:6" ht="28.5" customHeight="1">
      <c r="A11" s="72" t="s">
        <v>128</v>
      </c>
      <c r="B11" s="124" t="s">
        <v>166</v>
      </c>
      <c r="C11" s="124" t="s">
        <v>127</v>
      </c>
      <c r="D11" s="143">
        <f t="shared" si="0"/>
        <v>439</v>
      </c>
      <c r="E11" s="143">
        <f t="shared" si="0"/>
        <v>437.7</v>
      </c>
      <c r="F11" s="424">
        <f t="shared" si="1"/>
        <v>99.70387243735763</v>
      </c>
    </row>
    <row r="12" spans="1:6" ht="25.5">
      <c r="A12" s="75" t="s">
        <v>119</v>
      </c>
      <c r="B12" s="124" t="s">
        <v>166</v>
      </c>
      <c r="C12" s="124" t="s">
        <v>121</v>
      </c>
      <c r="D12" s="143">
        <v>439</v>
      </c>
      <c r="E12" s="395">
        <v>437.7</v>
      </c>
      <c r="F12" s="424">
        <f t="shared" si="1"/>
        <v>99.70387243735763</v>
      </c>
    </row>
    <row r="13" spans="1:6" ht="25.5">
      <c r="A13" s="120" t="s">
        <v>135</v>
      </c>
      <c r="B13" s="154" t="s">
        <v>183</v>
      </c>
      <c r="C13" s="154"/>
      <c r="D13" s="155">
        <f>D14+D19+D24</f>
        <v>3881.6</v>
      </c>
      <c r="E13" s="155">
        <f>E14+E19+E24</f>
        <v>3864.9</v>
      </c>
      <c r="F13" s="423">
        <f t="shared" si="1"/>
        <v>99.56976504534212</v>
      </c>
    </row>
    <row r="14" spans="1:6" ht="25.5">
      <c r="A14" s="82" t="s">
        <v>136</v>
      </c>
      <c r="B14" s="124" t="s">
        <v>169</v>
      </c>
      <c r="C14" s="124"/>
      <c r="D14" s="144">
        <f aca="true" t="shared" si="2" ref="D14:E17">D15</f>
        <v>1270</v>
      </c>
      <c r="E14" s="144">
        <f t="shared" si="2"/>
        <v>1258</v>
      </c>
      <c r="F14" s="424">
        <f t="shared" si="1"/>
        <v>99.05511811023622</v>
      </c>
    </row>
    <row r="15" spans="1:6" ht="12.75">
      <c r="A15" s="162" t="s">
        <v>167</v>
      </c>
      <c r="B15" s="124" t="s">
        <v>170</v>
      </c>
      <c r="C15" s="124"/>
      <c r="D15" s="144">
        <f t="shared" si="2"/>
        <v>1270</v>
      </c>
      <c r="E15" s="144">
        <f t="shared" si="2"/>
        <v>1258</v>
      </c>
      <c r="F15" s="424">
        <f t="shared" si="1"/>
        <v>99.05511811023622</v>
      </c>
    </row>
    <row r="16" spans="1:6" ht="12.75">
      <c r="A16" s="162" t="s">
        <v>168</v>
      </c>
      <c r="B16" s="124" t="s">
        <v>171</v>
      </c>
      <c r="C16" s="124"/>
      <c r="D16" s="144">
        <f t="shared" si="2"/>
        <v>1270</v>
      </c>
      <c r="E16" s="144">
        <f t="shared" si="2"/>
        <v>1258</v>
      </c>
      <c r="F16" s="424">
        <f t="shared" si="1"/>
        <v>99.05511811023622</v>
      </c>
    </row>
    <row r="17" spans="1:6" ht="12.75">
      <c r="A17" s="72" t="s">
        <v>128</v>
      </c>
      <c r="B17" s="124" t="s">
        <v>171</v>
      </c>
      <c r="C17" s="149" t="s">
        <v>127</v>
      </c>
      <c r="D17" s="144">
        <f t="shared" si="2"/>
        <v>1270</v>
      </c>
      <c r="E17" s="144">
        <f t="shared" si="2"/>
        <v>1258</v>
      </c>
      <c r="F17" s="424">
        <f t="shared" si="1"/>
        <v>99.05511811023622</v>
      </c>
    </row>
    <row r="18" spans="1:6" ht="30" customHeight="1">
      <c r="A18" s="75" t="s">
        <v>119</v>
      </c>
      <c r="B18" s="124" t="s">
        <v>171</v>
      </c>
      <c r="C18" s="149" t="s">
        <v>121</v>
      </c>
      <c r="D18" s="144">
        <v>1270</v>
      </c>
      <c r="E18" s="280">
        <v>1258</v>
      </c>
      <c r="F18" s="424">
        <f t="shared" si="1"/>
        <v>99.05511811023622</v>
      </c>
    </row>
    <row r="19" spans="1:6" ht="25.5">
      <c r="A19" s="82" t="s">
        <v>137</v>
      </c>
      <c r="B19" s="124" t="s">
        <v>175</v>
      </c>
      <c r="C19" s="149"/>
      <c r="D19" s="144">
        <f aca="true" t="shared" si="3" ref="D19:E22">D20</f>
        <v>475</v>
      </c>
      <c r="E19" s="144">
        <f t="shared" si="3"/>
        <v>475</v>
      </c>
      <c r="F19" s="424">
        <f t="shared" si="1"/>
        <v>100</v>
      </c>
    </row>
    <row r="20" spans="1:6" ht="25.5">
      <c r="A20" s="82" t="s">
        <v>173</v>
      </c>
      <c r="B20" s="124" t="s">
        <v>176</v>
      </c>
      <c r="C20" s="149"/>
      <c r="D20" s="144">
        <f t="shared" si="3"/>
        <v>475</v>
      </c>
      <c r="E20" s="144">
        <f t="shared" si="3"/>
        <v>475</v>
      </c>
      <c r="F20" s="424">
        <f t="shared" si="1"/>
        <v>100</v>
      </c>
    </row>
    <row r="21" spans="1:6" ht="12.75">
      <c r="A21" s="82" t="s">
        <v>174</v>
      </c>
      <c r="B21" s="124" t="s">
        <v>177</v>
      </c>
      <c r="C21" s="149"/>
      <c r="D21" s="144">
        <f t="shared" si="3"/>
        <v>475</v>
      </c>
      <c r="E21" s="144">
        <f t="shared" si="3"/>
        <v>475</v>
      </c>
      <c r="F21" s="424">
        <f t="shared" si="1"/>
        <v>100</v>
      </c>
    </row>
    <row r="22" spans="1:6" ht="12.75">
      <c r="A22" s="72" t="s">
        <v>128</v>
      </c>
      <c r="B22" s="124" t="s">
        <v>177</v>
      </c>
      <c r="C22" s="149" t="s">
        <v>138</v>
      </c>
      <c r="D22" s="144">
        <f t="shared" si="3"/>
        <v>475</v>
      </c>
      <c r="E22" s="144">
        <f t="shared" si="3"/>
        <v>475</v>
      </c>
      <c r="F22" s="424">
        <f t="shared" si="1"/>
        <v>100</v>
      </c>
    </row>
    <row r="23" spans="1:6" ht="25.5">
      <c r="A23" s="75" t="s">
        <v>119</v>
      </c>
      <c r="B23" s="124" t="s">
        <v>177</v>
      </c>
      <c r="C23" s="149" t="s">
        <v>121</v>
      </c>
      <c r="D23" s="144">
        <v>475</v>
      </c>
      <c r="E23" s="420">
        <v>475</v>
      </c>
      <c r="F23" s="424">
        <f t="shared" si="1"/>
        <v>100</v>
      </c>
    </row>
    <row r="24" spans="1:6" ht="25.5">
      <c r="A24" s="82" t="s">
        <v>139</v>
      </c>
      <c r="B24" s="124" t="s">
        <v>180</v>
      </c>
      <c r="C24" s="149"/>
      <c r="D24" s="144">
        <f aca="true" t="shared" si="4" ref="D24:E27">D25</f>
        <v>2136.6</v>
      </c>
      <c r="E24" s="144">
        <f t="shared" si="4"/>
        <v>2131.9</v>
      </c>
      <c r="F24" s="424">
        <f t="shared" si="1"/>
        <v>99.78002433773285</v>
      </c>
    </row>
    <row r="25" spans="1:6" ht="30.75" customHeight="1">
      <c r="A25" s="82" t="s">
        <v>178</v>
      </c>
      <c r="B25" s="124" t="s">
        <v>181</v>
      </c>
      <c r="C25" s="149"/>
      <c r="D25" s="144">
        <f t="shared" si="4"/>
        <v>2136.6</v>
      </c>
      <c r="E25" s="144">
        <f t="shared" si="4"/>
        <v>2131.9</v>
      </c>
      <c r="F25" s="424">
        <f t="shared" si="1"/>
        <v>99.78002433773285</v>
      </c>
    </row>
    <row r="26" spans="1:6" ht="12.75">
      <c r="A26" s="82" t="s">
        <v>179</v>
      </c>
      <c r="B26" s="124" t="s">
        <v>182</v>
      </c>
      <c r="C26" s="149"/>
      <c r="D26" s="144">
        <f t="shared" si="4"/>
        <v>2136.6</v>
      </c>
      <c r="E26" s="144">
        <f t="shared" si="4"/>
        <v>2131.9</v>
      </c>
      <c r="F26" s="424">
        <f t="shared" si="1"/>
        <v>99.78002433773285</v>
      </c>
    </row>
    <row r="27" spans="1:6" ht="12.75">
      <c r="A27" s="72" t="s">
        <v>128</v>
      </c>
      <c r="B27" s="124" t="s">
        <v>182</v>
      </c>
      <c r="C27" s="149" t="s">
        <v>127</v>
      </c>
      <c r="D27" s="144">
        <f t="shared" si="4"/>
        <v>2136.6</v>
      </c>
      <c r="E27" s="144">
        <f t="shared" si="4"/>
        <v>2131.9</v>
      </c>
      <c r="F27" s="424">
        <f t="shared" si="1"/>
        <v>99.78002433773285</v>
      </c>
    </row>
    <row r="28" spans="1:6" ht="25.5">
      <c r="A28" s="75" t="s">
        <v>119</v>
      </c>
      <c r="B28" s="124" t="s">
        <v>182</v>
      </c>
      <c r="C28" s="124" t="s">
        <v>121</v>
      </c>
      <c r="D28" s="144">
        <v>2136.6</v>
      </c>
      <c r="E28" s="395">
        <v>2131.9</v>
      </c>
      <c r="F28" s="424">
        <f t="shared" si="1"/>
        <v>99.78002433773285</v>
      </c>
    </row>
    <row r="29" spans="1:6" ht="30" customHeight="1">
      <c r="A29" s="120" t="s">
        <v>141</v>
      </c>
      <c r="B29" s="154" t="s">
        <v>191</v>
      </c>
      <c r="C29" s="154"/>
      <c r="D29" s="159">
        <f>D30+D34+D38+D42+D50</f>
        <v>19197.100000000002</v>
      </c>
      <c r="E29" s="159">
        <f>E30+E34+E38+E42+E50</f>
        <v>17351</v>
      </c>
      <c r="F29" s="423">
        <f t="shared" si="1"/>
        <v>90.38344333258668</v>
      </c>
    </row>
    <row r="30" spans="1:6" ht="36.75" customHeight="1">
      <c r="A30" s="82" t="s">
        <v>192</v>
      </c>
      <c r="B30" s="124" t="s">
        <v>194</v>
      </c>
      <c r="C30" s="124"/>
      <c r="D30" s="143">
        <f aca="true" t="shared" si="5" ref="D30:E32">D31</f>
        <v>205</v>
      </c>
      <c r="E30" s="143">
        <f t="shared" si="5"/>
        <v>140.7</v>
      </c>
      <c r="F30" s="424">
        <f t="shared" si="1"/>
        <v>68.6341463414634</v>
      </c>
    </row>
    <row r="31" spans="1:6" ht="26.25" customHeight="1">
      <c r="A31" s="82" t="s">
        <v>193</v>
      </c>
      <c r="B31" s="124" t="s">
        <v>195</v>
      </c>
      <c r="C31" s="124"/>
      <c r="D31" s="143">
        <f t="shared" si="5"/>
        <v>205</v>
      </c>
      <c r="E31" s="143">
        <f t="shared" si="5"/>
        <v>140.7</v>
      </c>
      <c r="F31" s="424">
        <f t="shared" si="1"/>
        <v>68.6341463414634</v>
      </c>
    </row>
    <row r="32" spans="1:6" ht="25.5">
      <c r="A32" s="72" t="s">
        <v>144</v>
      </c>
      <c r="B32" s="124" t="s">
        <v>196</v>
      </c>
      <c r="C32" s="124" t="s">
        <v>102</v>
      </c>
      <c r="D32" s="143">
        <f t="shared" si="5"/>
        <v>205</v>
      </c>
      <c r="E32" s="143">
        <f t="shared" si="5"/>
        <v>140.7</v>
      </c>
      <c r="F32" s="424">
        <f t="shared" si="1"/>
        <v>68.6341463414634</v>
      </c>
    </row>
    <row r="33" spans="1:6" ht="12.75">
      <c r="A33" s="72" t="s">
        <v>228</v>
      </c>
      <c r="B33" s="124" t="s">
        <v>196</v>
      </c>
      <c r="C33" s="124" t="s">
        <v>93</v>
      </c>
      <c r="D33" s="143">
        <v>205</v>
      </c>
      <c r="E33" s="422">
        <v>140.7</v>
      </c>
      <c r="F33" s="424">
        <f t="shared" si="1"/>
        <v>68.6341463414634</v>
      </c>
    </row>
    <row r="34" spans="1:6" ht="12.75">
      <c r="A34" s="72" t="s">
        <v>197</v>
      </c>
      <c r="B34" s="124" t="s">
        <v>199</v>
      </c>
      <c r="C34" s="124"/>
      <c r="D34" s="143">
        <f aca="true" t="shared" si="6" ref="D34:E36">D35</f>
        <v>14742.2</v>
      </c>
      <c r="E34" s="143">
        <f t="shared" si="6"/>
        <v>13121.4</v>
      </c>
      <c r="F34" s="424">
        <f t="shared" si="1"/>
        <v>89.00571149489221</v>
      </c>
    </row>
    <row r="35" spans="1:6" ht="12.75">
      <c r="A35" s="72" t="s">
        <v>198</v>
      </c>
      <c r="B35" s="124" t="s">
        <v>200</v>
      </c>
      <c r="C35" s="124"/>
      <c r="D35" s="143">
        <f t="shared" si="6"/>
        <v>14742.2</v>
      </c>
      <c r="E35" s="143">
        <f t="shared" si="6"/>
        <v>13121.4</v>
      </c>
      <c r="F35" s="424">
        <f t="shared" si="1"/>
        <v>89.00571149489221</v>
      </c>
    </row>
    <row r="36" spans="1:6" ht="25.5">
      <c r="A36" s="72" t="s">
        <v>144</v>
      </c>
      <c r="B36" s="124" t="s">
        <v>200</v>
      </c>
      <c r="C36" s="124" t="s">
        <v>102</v>
      </c>
      <c r="D36" s="143">
        <f t="shared" si="6"/>
        <v>14742.2</v>
      </c>
      <c r="E36" s="143">
        <f t="shared" si="6"/>
        <v>13121.4</v>
      </c>
      <c r="F36" s="424">
        <f t="shared" si="1"/>
        <v>89.00571149489221</v>
      </c>
    </row>
    <row r="37" spans="1:6" ht="12.75">
      <c r="A37" s="72" t="s">
        <v>228</v>
      </c>
      <c r="B37" s="124" t="s">
        <v>201</v>
      </c>
      <c r="C37" s="124" t="s">
        <v>93</v>
      </c>
      <c r="D37" s="143">
        <v>14742.2</v>
      </c>
      <c r="E37" s="422">
        <v>13121.4</v>
      </c>
      <c r="F37" s="424">
        <f t="shared" si="1"/>
        <v>89.00571149489221</v>
      </c>
    </row>
    <row r="38" spans="1:6" ht="35.25" customHeight="1">
      <c r="A38" s="82" t="s">
        <v>239</v>
      </c>
      <c r="B38" s="124" t="s">
        <v>240</v>
      </c>
      <c r="C38" s="233"/>
      <c r="D38" s="143">
        <f aca="true" t="shared" si="7" ref="D38:E40">D39</f>
        <v>1000</v>
      </c>
      <c r="E38" s="143">
        <f t="shared" si="7"/>
        <v>843.4</v>
      </c>
      <c r="F38" s="424">
        <f t="shared" si="1"/>
        <v>84.34</v>
      </c>
    </row>
    <row r="39" spans="1:6" ht="30" customHeight="1">
      <c r="A39" s="82" t="s">
        <v>241</v>
      </c>
      <c r="B39" s="124" t="s">
        <v>242</v>
      </c>
      <c r="C39" s="233"/>
      <c r="D39" s="143">
        <f t="shared" si="7"/>
        <v>1000</v>
      </c>
      <c r="E39" s="143">
        <f t="shared" si="7"/>
        <v>843.4</v>
      </c>
      <c r="F39" s="424">
        <f t="shared" si="1"/>
        <v>84.34</v>
      </c>
    </row>
    <row r="40" spans="1:6" ht="25.5">
      <c r="A40" s="72" t="s">
        <v>144</v>
      </c>
      <c r="B40" s="124" t="s">
        <v>243</v>
      </c>
      <c r="C40" s="232" t="s">
        <v>102</v>
      </c>
      <c r="D40" s="143">
        <f t="shared" si="7"/>
        <v>1000</v>
      </c>
      <c r="E40" s="143">
        <f t="shared" si="7"/>
        <v>843.4</v>
      </c>
      <c r="F40" s="424">
        <f t="shared" si="1"/>
        <v>84.34</v>
      </c>
    </row>
    <row r="41" spans="1:6" ht="12.75">
      <c r="A41" s="72" t="s">
        <v>228</v>
      </c>
      <c r="B41" s="124" t="s">
        <v>242</v>
      </c>
      <c r="C41" s="232" t="s">
        <v>93</v>
      </c>
      <c r="D41" s="143">
        <v>1000</v>
      </c>
      <c r="E41" s="422">
        <v>843.4</v>
      </c>
      <c r="F41" s="424">
        <f t="shared" si="1"/>
        <v>84.34</v>
      </c>
    </row>
    <row r="42" spans="1:6" ht="25.5">
      <c r="A42" s="83" t="s">
        <v>203</v>
      </c>
      <c r="B42" s="124" t="s">
        <v>205</v>
      </c>
      <c r="C42" s="124"/>
      <c r="D42" s="143">
        <f>D43</f>
        <v>2891.9</v>
      </c>
      <c r="E42" s="143">
        <f>E43</f>
        <v>2887.5</v>
      </c>
      <c r="F42" s="424">
        <f t="shared" si="1"/>
        <v>99.847850893876</v>
      </c>
    </row>
    <row r="43" spans="1:6" ht="17.25" customHeight="1">
      <c r="A43" s="81" t="s">
        <v>204</v>
      </c>
      <c r="B43" s="124" t="s">
        <v>202</v>
      </c>
      <c r="C43" s="124"/>
      <c r="D43" s="143">
        <f>D44+D46+D48</f>
        <v>2891.9</v>
      </c>
      <c r="E43" s="143">
        <f>E44+E46+E48</f>
        <v>2887.5</v>
      </c>
      <c r="F43" s="424">
        <f t="shared" si="1"/>
        <v>99.847850893876</v>
      </c>
    </row>
    <row r="44" spans="1:6" ht="38.25">
      <c r="A44" s="75" t="s">
        <v>125</v>
      </c>
      <c r="B44" s="124" t="s">
        <v>202</v>
      </c>
      <c r="C44" s="124" t="s">
        <v>124</v>
      </c>
      <c r="D44" s="143">
        <f>D45</f>
        <v>2367.4</v>
      </c>
      <c r="E44" s="143">
        <f>E45</f>
        <v>2367.2</v>
      </c>
      <c r="F44" s="424">
        <f t="shared" si="1"/>
        <v>99.99155191349158</v>
      </c>
    </row>
    <row r="45" spans="1:6" ht="12.75">
      <c r="A45" s="80" t="s">
        <v>147</v>
      </c>
      <c r="B45" s="124" t="s">
        <v>202</v>
      </c>
      <c r="C45" s="124" t="s">
        <v>146</v>
      </c>
      <c r="D45" s="143">
        <f>2259.5+8.9+99</f>
        <v>2367.4</v>
      </c>
      <c r="E45" s="422">
        <v>2367.2</v>
      </c>
      <c r="F45" s="424">
        <f t="shared" si="1"/>
        <v>99.99155191349158</v>
      </c>
    </row>
    <row r="46" spans="1:6" ht="12.75">
      <c r="A46" s="123" t="s">
        <v>128</v>
      </c>
      <c r="B46" s="124" t="s">
        <v>202</v>
      </c>
      <c r="C46" s="124" t="s">
        <v>127</v>
      </c>
      <c r="D46" s="143">
        <f>D47</f>
        <v>518.5</v>
      </c>
      <c r="E46" s="143">
        <f>E47</f>
        <v>515.9</v>
      </c>
      <c r="F46" s="424">
        <f t="shared" si="1"/>
        <v>99.49855351976856</v>
      </c>
    </row>
    <row r="47" spans="1:6" ht="25.5">
      <c r="A47" s="82" t="s">
        <v>119</v>
      </c>
      <c r="B47" s="124" t="s">
        <v>202</v>
      </c>
      <c r="C47" s="124" t="s">
        <v>121</v>
      </c>
      <c r="D47" s="143">
        <v>518.5</v>
      </c>
      <c r="E47" s="422">
        <v>515.9</v>
      </c>
      <c r="F47" s="424">
        <f t="shared" si="1"/>
        <v>99.49855351976856</v>
      </c>
    </row>
    <row r="48" spans="1:6" ht="12.75">
      <c r="A48" s="72" t="s">
        <v>129</v>
      </c>
      <c r="B48" s="124" t="s">
        <v>202</v>
      </c>
      <c r="C48" s="124" t="s">
        <v>74</v>
      </c>
      <c r="D48" s="143">
        <f>D49</f>
        <v>6</v>
      </c>
      <c r="E48" s="143">
        <f>E49</f>
        <v>4.4</v>
      </c>
      <c r="F48" s="424">
        <f t="shared" si="1"/>
        <v>73.33333333333334</v>
      </c>
    </row>
    <row r="49" spans="1:6" ht="12.75">
      <c r="A49" s="72" t="s">
        <v>130</v>
      </c>
      <c r="B49" s="124" t="s">
        <v>202</v>
      </c>
      <c r="C49" s="124" t="s">
        <v>120</v>
      </c>
      <c r="D49" s="143">
        <v>6</v>
      </c>
      <c r="E49" s="422">
        <v>4.4</v>
      </c>
      <c r="F49" s="424">
        <f t="shared" si="1"/>
        <v>73.33333333333334</v>
      </c>
    </row>
    <row r="50" spans="1:6" ht="38.25">
      <c r="A50" s="82" t="s">
        <v>296</v>
      </c>
      <c r="B50" s="124" t="s">
        <v>302</v>
      </c>
      <c r="C50" s="233"/>
      <c r="D50" s="296">
        <f>D51+D54</f>
        <v>358</v>
      </c>
      <c r="E50" s="296">
        <f>E51+E54</f>
        <v>358</v>
      </c>
      <c r="F50" s="424">
        <f t="shared" si="1"/>
        <v>100</v>
      </c>
    </row>
    <row r="51" spans="1:6" ht="31.5" customHeight="1">
      <c r="A51" s="82" t="s">
        <v>297</v>
      </c>
      <c r="B51" s="124" t="s">
        <v>303</v>
      </c>
      <c r="C51" s="233"/>
      <c r="D51" s="296">
        <f>D52</f>
        <v>119</v>
      </c>
      <c r="E51" s="296">
        <f>E52</f>
        <v>119</v>
      </c>
      <c r="F51" s="424">
        <f t="shared" si="1"/>
        <v>100</v>
      </c>
    </row>
    <row r="52" spans="1:6" ht="25.5">
      <c r="A52" s="72" t="s">
        <v>144</v>
      </c>
      <c r="B52" s="124" t="s">
        <v>304</v>
      </c>
      <c r="C52" s="232" t="s">
        <v>102</v>
      </c>
      <c r="D52" s="296">
        <f>D53</f>
        <v>119</v>
      </c>
      <c r="E52" s="296">
        <f>E53</f>
        <v>119</v>
      </c>
      <c r="F52" s="424">
        <f t="shared" si="1"/>
        <v>100</v>
      </c>
    </row>
    <row r="53" spans="1:6" ht="12.75">
      <c r="A53" s="72" t="s">
        <v>228</v>
      </c>
      <c r="B53" s="124" t="s">
        <v>303</v>
      </c>
      <c r="C53" s="232" t="s">
        <v>93</v>
      </c>
      <c r="D53" s="296">
        <v>119</v>
      </c>
      <c r="E53" s="421">
        <v>119</v>
      </c>
      <c r="F53" s="424">
        <f t="shared" si="1"/>
        <v>100</v>
      </c>
    </row>
    <row r="54" spans="1:6" ht="38.25">
      <c r="A54" s="72" t="s">
        <v>298</v>
      </c>
      <c r="B54" s="124" t="s">
        <v>305</v>
      </c>
      <c r="C54" s="232"/>
      <c r="D54" s="296">
        <f>D55</f>
        <v>239</v>
      </c>
      <c r="E54" s="296">
        <f>E55</f>
        <v>239</v>
      </c>
      <c r="F54" s="424">
        <f t="shared" si="1"/>
        <v>100</v>
      </c>
    </row>
    <row r="55" spans="1:6" ht="25.5">
      <c r="A55" s="72" t="s">
        <v>144</v>
      </c>
      <c r="B55" s="124" t="s">
        <v>305</v>
      </c>
      <c r="C55" s="232" t="s">
        <v>102</v>
      </c>
      <c r="D55" s="296">
        <f>D56</f>
        <v>239</v>
      </c>
      <c r="E55" s="296">
        <f>E56</f>
        <v>239</v>
      </c>
      <c r="F55" s="424">
        <f t="shared" si="1"/>
        <v>100</v>
      </c>
    </row>
    <row r="56" spans="1:6" ht="12.75">
      <c r="A56" s="72" t="s">
        <v>228</v>
      </c>
      <c r="B56" s="124" t="s">
        <v>305</v>
      </c>
      <c r="C56" s="232" t="s">
        <v>93</v>
      </c>
      <c r="D56" s="296">
        <v>239</v>
      </c>
      <c r="E56" s="421">
        <v>239</v>
      </c>
      <c r="F56" s="424">
        <f t="shared" si="1"/>
        <v>100</v>
      </c>
    </row>
    <row r="57" spans="1:6" ht="25.5">
      <c r="A57" s="121" t="s">
        <v>157</v>
      </c>
      <c r="B57" s="154" t="s">
        <v>208</v>
      </c>
      <c r="C57" s="154"/>
      <c r="D57" s="159">
        <f>D58+D62</f>
        <v>1505.1</v>
      </c>
      <c r="E57" s="159">
        <f>E58+E62</f>
        <v>1165.3</v>
      </c>
      <c r="F57" s="423">
        <f t="shared" si="1"/>
        <v>77.4234270148163</v>
      </c>
    </row>
    <row r="58" spans="1:6" ht="25.5">
      <c r="A58" s="166" t="s">
        <v>206</v>
      </c>
      <c r="B58" s="124" t="s">
        <v>209</v>
      </c>
      <c r="C58" s="124"/>
      <c r="D58" s="143">
        <f aca="true" t="shared" si="8" ref="D58:E60">D59</f>
        <v>1350.1</v>
      </c>
      <c r="E58" s="143">
        <f t="shared" si="8"/>
        <v>1073.5</v>
      </c>
      <c r="F58" s="424">
        <f t="shared" si="1"/>
        <v>79.51262869417081</v>
      </c>
    </row>
    <row r="59" spans="1:6" ht="12.75">
      <c r="A59" s="126" t="s">
        <v>207</v>
      </c>
      <c r="B59" s="124" t="s">
        <v>210</v>
      </c>
      <c r="C59" s="124"/>
      <c r="D59" s="143">
        <f t="shared" si="8"/>
        <v>1350.1</v>
      </c>
      <c r="E59" s="143">
        <f t="shared" si="8"/>
        <v>1073.5</v>
      </c>
      <c r="F59" s="424">
        <f t="shared" si="1"/>
        <v>79.51262869417081</v>
      </c>
    </row>
    <row r="60" spans="1:6" ht="25.5">
      <c r="A60" s="72" t="s">
        <v>144</v>
      </c>
      <c r="B60" s="124" t="s">
        <v>210</v>
      </c>
      <c r="C60" s="124" t="s">
        <v>102</v>
      </c>
      <c r="D60" s="143">
        <f t="shared" si="8"/>
        <v>1350.1</v>
      </c>
      <c r="E60" s="143">
        <f t="shared" si="8"/>
        <v>1073.5</v>
      </c>
      <c r="F60" s="424">
        <f t="shared" si="1"/>
        <v>79.51262869417081</v>
      </c>
    </row>
    <row r="61" spans="1:6" ht="12.75">
      <c r="A61" s="72" t="s">
        <v>228</v>
      </c>
      <c r="B61" s="124" t="s">
        <v>210</v>
      </c>
      <c r="C61" s="124" t="s">
        <v>93</v>
      </c>
      <c r="D61" s="143">
        <f>1136.1+214</f>
        <v>1350.1</v>
      </c>
      <c r="E61" s="422">
        <f>915.8+157.7</f>
        <v>1073.5</v>
      </c>
      <c r="F61" s="424">
        <f t="shared" si="1"/>
        <v>79.51262869417081</v>
      </c>
    </row>
    <row r="62" spans="1:6" ht="25.5">
      <c r="A62" s="72" t="s">
        <v>212</v>
      </c>
      <c r="B62" s="124" t="s">
        <v>214</v>
      </c>
      <c r="C62" s="124"/>
      <c r="D62" s="144">
        <f aca="true" t="shared" si="9" ref="D62:E64">D63</f>
        <v>155</v>
      </c>
      <c r="E62" s="144">
        <f t="shared" si="9"/>
        <v>91.8</v>
      </c>
      <c r="F62" s="424">
        <f t="shared" si="1"/>
        <v>59.225806451612904</v>
      </c>
    </row>
    <row r="63" spans="1:6" ht="12.75">
      <c r="A63" s="72" t="s">
        <v>213</v>
      </c>
      <c r="B63" s="124" t="s">
        <v>229</v>
      </c>
      <c r="C63" s="124"/>
      <c r="D63" s="144">
        <f t="shared" si="9"/>
        <v>155</v>
      </c>
      <c r="E63" s="144">
        <f t="shared" si="9"/>
        <v>91.8</v>
      </c>
      <c r="F63" s="424">
        <f t="shared" si="1"/>
        <v>59.225806451612904</v>
      </c>
    </row>
    <row r="64" spans="1:6" ht="25.5">
      <c r="A64" s="72" t="s">
        <v>144</v>
      </c>
      <c r="B64" s="124" t="s">
        <v>211</v>
      </c>
      <c r="C64" s="124" t="s">
        <v>102</v>
      </c>
      <c r="D64" s="144">
        <f t="shared" si="9"/>
        <v>155</v>
      </c>
      <c r="E64" s="144">
        <f t="shared" si="9"/>
        <v>91.8</v>
      </c>
      <c r="F64" s="424">
        <f t="shared" si="1"/>
        <v>59.225806451612904</v>
      </c>
    </row>
    <row r="65" spans="1:6" ht="12.75">
      <c r="A65" s="72" t="s">
        <v>145</v>
      </c>
      <c r="B65" s="124" t="s">
        <v>211</v>
      </c>
      <c r="C65" s="124" t="s">
        <v>93</v>
      </c>
      <c r="D65" s="144">
        <v>155</v>
      </c>
      <c r="E65" s="422">
        <v>91.8</v>
      </c>
      <c r="F65" s="424">
        <f t="shared" si="1"/>
        <v>59.225806451612904</v>
      </c>
    </row>
    <row r="66" spans="1:6" ht="12.75">
      <c r="A66" s="220" t="s">
        <v>232</v>
      </c>
      <c r="B66" s="154" t="s">
        <v>235</v>
      </c>
      <c r="C66" s="154"/>
      <c r="D66" s="155">
        <f aca="true" t="shared" si="10" ref="D66:E69">D67</f>
        <v>142.9</v>
      </c>
      <c r="E66" s="155">
        <f t="shared" si="10"/>
        <v>142.8</v>
      </c>
      <c r="F66" s="423">
        <f t="shared" si="1"/>
        <v>99.9300209937019</v>
      </c>
    </row>
    <row r="67" spans="1:6" ht="38.25">
      <c r="A67" s="72" t="s">
        <v>233</v>
      </c>
      <c r="B67" s="124" t="s">
        <v>236</v>
      </c>
      <c r="C67" s="124"/>
      <c r="D67" s="144">
        <f t="shared" si="10"/>
        <v>142.9</v>
      </c>
      <c r="E67" s="144">
        <f t="shared" si="10"/>
        <v>142.8</v>
      </c>
      <c r="F67" s="424">
        <f t="shared" si="1"/>
        <v>99.9300209937019</v>
      </c>
    </row>
    <row r="68" spans="1:6" ht="25.5">
      <c r="A68" s="72" t="s">
        <v>234</v>
      </c>
      <c r="B68" s="124" t="s">
        <v>237</v>
      </c>
      <c r="C68" s="124"/>
      <c r="D68" s="144">
        <f t="shared" si="10"/>
        <v>142.9</v>
      </c>
      <c r="E68" s="144">
        <f t="shared" si="10"/>
        <v>142.8</v>
      </c>
      <c r="F68" s="424">
        <f t="shared" si="1"/>
        <v>99.9300209937019</v>
      </c>
    </row>
    <row r="69" spans="1:6" ht="12.75">
      <c r="A69" s="123" t="s">
        <v>128</v>
      </c>
      <c r="B69" s="124" t="s">
        <v>237</v>
      </c>
      <c r="C69" s="124" t="s">
        <v>127</v>
      </c>
      <c r="D69" s="144">
        <f t="shared" si="10"/>
        <v>142.9</v>
      </c>
      <c r="E69" s="144">
        <f t="shared" si="10"/>
        <v>142.8</v>
      </c>
      <c r="F69" s="424">
        <f t="shared" si="1"/>
        <v>99.9300209937019</v>
      </c>
    </row>
    <row r="70" spans="1:6" ht="25.5">
      <c r="A70" s="82" t="s">
        <v>119</v>
      </c>
      <c r="B70" s="124" t="s">
        <v>237</v>
      </c>
      <c r="C70" s="124" t="s">
        <v>121</v>
      </c>
      <c r="D70" s="144">
        <v>142.9</v>
      </c>
      <c r="E70" s="422">
        <v>142.8</v>
      </c>
      <c r="F70" s="424">
        <f t="shared" si="1"/>
        <v>99.9300209937019</v>
      </c>
    </row>
    <row r="71" spans="1:6" ht="25.5">
      <c r="A71" s="120" t="s">
        <v>11</v>
      </c>
      <c r="B71" s="154" t="s">
        <v>223</v>
      </c>
      <c r="C71" s="154"/>
      <c r="D71" s="155">
        <f>D72+D75</f>
        <v>9884.400000000001</v>
      </c>
      <c r="E71" s="155">
        <f>E72+E75</f>
        <v>9742.099999999999</v>
      </c>
      <c r="F71" s="423">
        <f t="shared" si="1"/>
        <v>98.56035773542145</v>
      </c>
    </row>
    <row r="72" spans="1:6" ht="12.75">
      <c r="A72" s="75" t="s">
        <v>12</v>
      </c>
      <c r="B72" s="84" t="s">
        <v>224</v>
      </c>
      <c r="C72" s="84"/>
      <c r="D72" s="144">
        <f>D73</f>
        <v>1279.2</v>
      </c>
      <c r="E72" s="144">
        <f>E73</f>
        <v>1278.9</v>
      </c>
      <c r="F72" s="424">
        <f t="shared" si="1"/>
        <v>99.97654784240152</v>
      </c>
    </row>
    <row r="73" spans="1:6" ht="38.25">
      <c r="A73" s="75" t="s">
        <v>125</v>
      </c>
      <c r="B73" s="84" t="s">
        <v>224</v>
      </c>
      <c r="C73" s="84" t="s">
        <v>124</v>
      </c>
      <c r="D73" s="143">
        <f>D74</f>
        <v>1279.2</v>
      </c>
      <c r="E73" s="143">
        <f>E74</f>
        <v>1278.9</v>
      </c>
      <c r="F73" s="424">
        <f aca="true" t="shared" si="11" ref="F73:F126">E73*100/D73</f>
        <v>99.97654784240152</v>
      </c>
    </row>
    <row r="74" spans="1:6" ht="12.75">
      <c r="A74" s="75" t="s">
        <v>126</v>
      </c>
      <c r="B74" s="84" t="s">
        <v>224</v>
      </c>
      <c r="C74" s="124" t="s">
        <v>118</v>
      </c>
      <c r="D74" s="143">
        <f>1378.2-99</f>
        <v>1279.2</v>
      </c>
      <c r="E74" s="422">
        <v>1278.9</v>
      </c>
      <c r="F74" s="424">
        <f t="shared" si="11"/>
        <v>99.97654784240152</v>
      </c>
    </row>
    <row r="75" spans="1:6" ht="12.75">
      <c r="A75" s="75" t="s">
        <v>114</v>
      </c>
      <c r="B75" s="124" t="s">
        <v>222</v>
      </c>
      <c r="C75" s="84"/>
      <c r="D75" s="145">
        <f>D76+D78+D80</f>
        <v>8605.2</v>
      </c>
      <c r="E75" s="145">
        <f>E76+E78+E80</f>
        <v>8463.199999999999</v>
      </c>
      <c r="F75" s="424">
        <f t="shared" si="11"/>
        <v>98.34983498349833</v>
      </c>
    </row>
    <row r="76" spans="1:6" ht="38.25">
      <c r="A76" s="75" t="s">
        <v>125</v>
      </c>
      <c r="B76" s="124" t="s">
        <v>222</v>
      </c>
      <c r="C76" s="84" t="s">
        <v>124</v>
      </c>
      <c r="D76" s="145">
        <f>D77</f>
        <v>5238.2</v>
      </c>
      <c r="E76" s="145">
        <f>E77</f>
        <v>5233.2</v>
      </c>
      <c r="F76" s="424">
        <f t="shared" si="11"/>
        <v>99.90454736359818</v>
      </c>
    </row>
    <row r="77" spans="1:6" ht="12.75">
      <c r="A77" s="75" t="s">
        <v>126</v>
      </c>
      <c r="B77" s="124" t="s">
        <v>222</v>
      </c>
      <c r="C77" s="84" t="s">
        <v>118</v>
      </c>
      <c r="D77" s="145">
        <v>5238.2</v>
      </c>
      <c r="E77" s="422">
        <v>5233.2</v>
      </c>
      <c r="F77" s="424">
        <f t="shared" si="11"/>
        <v>99.90454736359818</v>
      </c>
    </row>
    <row r="78" spans="1:6" ht="12.75">
      <c r="A78" s="72" t="s">
        <v>128</v>
      </c>
      <c r="B78" s="124" t="s">
        <v>222</v>
      </c>
      <c r="C78" s="84" t="s">
        <v>127</v>
      </c>
      <c r="D78" s="145">
        <f>D79</f>
        <v>3287</v>
      </c>
      <c r="E78" s="145">
        <f>E79</f>
        <v>3161.2</v>
      </c>
      <c r="F78" s="424">
        <f t="shared" si="11"/>
        <v>96.17280194706419</v>
      </c>
    </row>
    <row r="79" spans="1:6" ht="25.5">
      <c r="A79" s="72" t="s">
        <v>119</v>
      </c>
      <c r="B79" s="124" t="s">
        <v>222</v>
      </c>
      <c r="C79" s="84" t="s">
        <v>121</v>
      </c>
      <c r="D79" s="145">
        <v>3287</v>
      </c>
      <c r="E79" s="422">
        <v>3161.2</v>
      </c>
      <c r="F79" s="424">
        <f t="shared" si="11"/>
        <v>96.17280194706419</v>
      </c>
    </row>
    <row r="80" spans="1:6" ht="22.5" customHeight="1">
      <c r="A80" s="72" t="s">
        <v>129</v>
      </c>
      <c r="B80" s="124" t="s">
        <v>222</v>
      </c>
      <c r="C80" s="146" t="s">
        <v>74</v>
      </c>
      <c r="D80" s="145">
        <f>D81</f>
        <v>80</v>
      </c>
      <c r="E80" s="145">
        <f>E81</f>
        <v>68.8</v>
      </c>
      <c r="F80" s="424">
        <f t="shared" si="11"/>
        <v>86</v>
      </c>
    </row>
    <row r="81" spans="1:6" ht="12.75">
      <c r="A81" s="72" t="s">
        <v>130</v>
      </c>
      <c r="B81" s="124" t="s">
        <v>222</v>
      </c>
      <c r="C81" s="146" t="s">
        <v>120</v>
      </c>
      <c r="D81" s="145">
        <v>80</v>
      </c>
      <c r="E81" s="422">
        <v>68.8</v>
      </c>
      <c r="F81" s="424">
        <f t="shared" si="11"/>
        <v>86</v>
      </c>
    </row>
    <row r="82" spans="1:6" ht="12.75">
      <c r="A82" s="156" t="s">
        <v>16</v>
      </c>
      <c r="B82" s="157" t="s">
        <v>220</v>
      </c>
      <c r="C82" s="154"/>
      <c r="D82" s="158">
        <f>D83</f>
        <v>97.1</v>
      </c>
      <c r="E82" s="158">
        <f>E83</f>
        <v>97.1</v>
      </c>
      <c r="F82" s="423">
        <f t="shared" si="11"/>
        <v>100</v>
      </c>
    </row>
    <row r="83" spans="1:6" ht="49.5" customHeight="1">
      <c r="A83" s="162" t="s">
        <v>122</v>
      </c>
      <c r="B83" s="149" t="s">
        <v>219</v>
      </c>
      <c r="C83" s="124"/>
      <c r="D83" s="145">
        <f>D84+D87</f>
        <v>97.1</v>
      </c>
      <c r="E83" s="145">
        <f>E84+E87</f>
        <v>97.1</v>
      </c>
      <c r="F83" s="424">
        <f t="shared" si="11"/>
        <v>100</v>
      </c>
    </row>
    <row r="84" spans="1:6" ht="63.75">
      <c r="A84" s="162" t="s">
        <v>158</v>
      </c>
      <c r="B84" s="149" t="s">
        <v>218</v>
      </c>
      <c r="C84" s="124"/>
      <c r="D84" s="145">
        <f>D85</f>
        <v>49</v>
      </c>
      <c r="E84" s="145">
        <f>E85</f>
        <v>49</v>
      </c>
      <c r="F84" s="424">
        <f t="shared" si="11"/>
        <v>100</v>
      </c>
    </row>
    <row r="85" spans="1:6" ht="12.75">
      <c r="A85" s="162" t="s">
        <v>115</v>
      </c>
      <c r="B85" s="149" t="s">
        <v>218</v>
      </c>
      <c r="C85" s="124" t="s">
        <v>27</v>
      </c>
      <c r="D85" s="145">
        <f>D86</f>
        <v>49</v>
      </c>
      <c r="E85" s="145">
        <f>E86</f>
        <v>49</v>
      </c>
      <c r="F85" s="424">
        <f t="shared" si="11"/>
        <v>100</v>
      </c>
    </row>
    <row r="86" spans="1:6" ht="12.75">
      <c r="A86" s="123" t="s">
        <v>0</v>
      </c>
      <c r="B86" s="149" t="s">
        <v>218</v>
      </c>
      <c r="C86" s="124" t="s">
        <v>107</v>
      </c>
      <c r="D86" s="143">
        <v>49</v>
      </c>
      <c r="E86" s="421">
        <v>49</v>
      </c>
      <c r="F86" s="424">
        <f t="shared" si="11"/>
        <v>100</v>
      </c>
    </row>
    <row r="87" spans="1:6" ht="51">
      <c r="A87" s="123" t="s">
        <v>152</v>
      </c>
      <c r="B87" s="149" t="s">
        <v>221</v>
      </c>
      <c r="C87" s="149"/>
      <c r="D87" s="143">
        <f>D88</f>
        <v>48.1</v>
      </c>
      <c r="E87" s="143">
        <f>E88</f>
        <v>48.1</v>
      </c>
      <c r="F87" s="424">
        <f t="shared" si="11"/>
        <v>100</v>
      </c>
    </row>
    <row r="88" spans="1:6" ht="12.75">
      <c r="A88" s="162" t="s">
        <v>115</v>
      </c>
      <c r="B88" s="149" t="s">
        <v>221</v>
      </c>
      <c r="C88" s="149" t="s">
        <v>27</v>
      </c>
      <c r="D88" s="143">
        <f>D89</f>
        <v>48.1</v>
      </c>
      <c r="E88" s="143">
        <f>E89</f>
        <v>48.1</v>
      </c>
      <c r="F88" s="424">
        <f t="shared" si="11"/>
        <v>100</v>
      </c>
    </row>
    <row r="89" spans="1:6" ht="12.75">
      <c r="A89" s="123" t="s">
        <v>0</v>
      </c>
      <c r="B89" s="149" t="s">
        <v>221</v>
      </c>
      <c r="C89" s="149" t="s">
        <v>107</v>
      </c>
      <c r="D89" s="143">
        <v>48.1</v>
      </c>
      <c r="E89" s="422">
        <v>48.1</v>
      </c>
      <c r="F89" s="424">
        <f t="shared" si="11"/>
        <v>100</v>
      </c>
    </row>
    <row r="90" spans="1:6" ht="12.75">
      <c r="A90" s="220" t="s">
        <v>148</v>
      </c>
      <c r="B90" s="157" t="s">
        <v>186</v>
      </c>
      <c r="C90" s="157"/>
      <c r="D90" s="159">
        <f>D91+D94+D97+D102+D105+D108+D111+D118</f>
        <v>4638.2</v>
      </c>
      <c r="E90" s="159">
        <f>E91+E94+E97+E102+E105+E108+E111+E118</f>
        <v>4292.6</v>
      </c>
      <c r="F90" s="423">
        <f t="shared" si="11"/>
        <v>92.5488335992411</v>
      </c>
    </row>
    <row r="91" spans="1:6" ht="12.75">
      <c r="A91" s="75" t="s">
        <v>132</v>
      </c>
      <c r="B91" s="84" t="s">
        <v>217</v>
      </c>
      <c r="C91" s="84"/>
      <c r="D91" s="143">
        <f>D92</f>
        <v>133</v>
      </c>
      <c r="E91" s="143">
        <f>E92</f>
        <v>0</v>
      </c>
      <c r="F91" s="424">
        <f t="shared" si="11"/>
        <v>0</v>
      </c>
    </row>
    <row r="92" spans="1:6" ht="12.75">
      <c r="A92" s="75" t="s">
        <v>129</v>
      </c>
      <c r="B92" s="84" t="s">
        <v>217</v>
      </c>
      <c r="C92" s="84" t="s">
        <v>74</v>
      </c>
      <c r="D92" s="143">
        <f>D93</f>
        <v>133</v>
      </c>
      <c r="E92" s="143">
        <f>E93</f>
        <v>0</v>
      </c>
      <c r="F92" s="424">
        <f t="shared" si="11"/>
        <v>0</v>
      </c>
    </row>
    <row r="93" spans="1:6" ht="12.75">
      <c r="A93" s="75" t="s">
        <v>111</v>
      </c>
      <c r="B93" s="84" t="s">
        <v>217</v>
      </c>
      <c r="C93" s="84" t="s">
        <v>110</v>
      </c>
      <c r="D93" s="143">
        <v>133</v>
      </c>
      <c r="E93" s="422">
        <v>0</v>
      </c>
      <c r="F93" s="424">
        <f t="shared" si="11"/>
        <v>0</v>
      </c>
    </row>
    <row r="94" spans="1:6" ht="18.75" customHeight="1">
      <c r="A94" s="285" t="s">
        <v>244</v>
      </c>
      <c r="B94" s="287" t="s">
        <v>245</v>
      </c>
      <c r="C94" s="288"/>
      <c r="D94" s="143">
        <f>D95</f>
        <v>25</v>
      </c>
      <c r="E94" s="143">
        <f>E95</f>
        <v>24</v>
      </c>
      <c r="F94" s="424">
        <f t="shared" si="11"/>
        <v>96</v>
      </c>
    </row>
    <row r="95" spans="1:6" ht="28.5" customHeight="1">
      <c r="A95" s="72" t="s">
        <v>128</v>
      </c>
      <c r="B95" s="287" t="s">
        <v>245</v>
      </c>
      <c r="C95" s="287">
        <v>200</v>
      </c>
      <c r="D95" s="143">
        <f>D96</f>
        <v>25</v>
      </c>
      <c r="E95" s="143">
        <f>E96</f>
        <v>24</v>
      </c>
      <c r="F95" s="424">
        <f t="shared" si="11"/>
        <v>96</v>
      </c>
    </row>
    <row r="96" spans="1:6" ht="25.5">
      <c r="A96" s="72" t="s">
        <v>119</v>
      </c>
      <c r="B96" s="287" t="s">
        <v>245</v>
      </c>
      <c r="C96" s="287">
        <v>240</v>
      </c>
      <c r="D96" s="143">
        <v>25</v>
      </c>
      <c r="E96" s="421">
        <v>24</v>
      </c>
      <c r="F96" s="424">
        <f t="shared" si="11"/>
        <v>96</v>
      </c>
    </row>
    <row r="97" spans="1:6" ht="12.75">
      <c r="A97" s="75" t="s">
        <v>24</v>
      </c>
      <c r="B97" s="84" t="s">
        <v>216</v>
      </c>
      <c r="C97" s="84"/>
      <c r="D97" s="143">
        <f>D98+D100</f>
        <v>661.5999999999999</v>
      </c>
      <c r="E97" s="143">
        <f>E98+E100</f>
        <v>659.1999999999999</v>
      </c>
      <c r="F97" s="424">
        <f t="shared" si="11"/>
        <v>99.63724304715842</v>
      </c>
    </row>
    <row r="98" spans="1:6" ht="12.75">
      <c r="A98" s="72" t="s">
        <v>128</v>
      </c>
      <c r="B98" s="84" t="s">
        <v>216</v>
      </c>
      <c r="C98" s="84" t="s">
        <v>127</v>
      </c>
      <c r="D98" s="143">
        <f>D99</f>
        <v>656.5999999999999</v>
      </c>
      <c r="E98" s="143">
        <f>E99</f>
        <v>656.4</v>
      </c>
      <c r="F98" s="424">
        <f t="shared" si="11"/>
        <v>99.96954005482792</v>
      </c>
    </row>
    <row r="99" spans="1:6" ht="25.5">
      <c r="A99" s="75" t="s">
        <v>119</v>
      </c>
      <c r="B99" s="84" t="s">
        <v>216</v>
      </c>
      <c r="C99" s="84" t="s">
        <v>121</v>
      </c>
      <c r="D99" s="143">
        <f>232.3+600-175.7</f>
        <v>656.5999999999999</v>
      </c>
      <c r="E99" s="422">
        <f>424.2+232.2</f>
        <v>656.4</v>
      </c>
      <c r="F99" s="424">
        <f t="shared" si="11"/>
        <v>99.96954005482792</v>
      </c>
    </row>
    <row r="100" spans="1:6" ht="12.75">
      <c r="A100" s="75" t="s">
        <v>129</v>
      </c>
      <c r="B100" s="84" t="s">
        <v>216</v>
      </c>
      <c r="C100" s="84" t="s">
        <v>74</v>
      </c>
      <c r="D100" s="143">
        <f>D101</f>
        <v>5</v>
      </c>
      <c r="E100" s="143">
        <f>E101</f>
        <v>2.8</v>
      </c>
      <c r="F100" s="424">
        <f t="shared" si="11"/>
        <v>56</v>
      </c>
    </row>
    <row r="101" spans="1:6" ht="12.75">
      <c r="A101" s="72" t="s">
        <v>109</v>
      </c>
      <c r="B101" s="84" t="s">
        <v>216</v>
      </c>
      <c r="C101" s="84" t="s">
        <v>120</v>
      </c>
      <c r="D101" s="144">
        <v>5</v>
      </c>
      <c r="E101" s="422">
        <v>2.8</v>
      </c>
      <c r="F101" s="424">
        <f t="shared" si="11"/>
        <v>56</v>
      </c>
    </row>
    <row r="102" spans="1:6" ht="38.25">
      <c r="A102" s="122" t="s">
        <v>140</v>
      </c>
      <c r="B102" s="124" t="s">
        <v>187</v>
      </c>
      <c r="C102" s="124"/>
      <c r="D102" s="144">
        <f>D103</f>
        <v>426</v>
      </c>
      <c r="E102" s="144">
        <f>E103</f>
        <v>419.29999999999995</v>
      </c>
      <c r="F102" s="424">
        <f t="shared" si="11"/>
        <v>98.42723004694834</v>
      </c>
    </row>
    <row r="103" spans="1:6" ht="12.75">
      <c r="A103" s="123" t="s">
        <v>128</v>
      </c>
      <c r="B103" s="124" t="s">
        <v>187</v>
      </c>
      <c r="C103" s="124" t="s">
        <v>127</v>
      </c>
      <c r="D103" s="144">
        <f>D104</f>
        <v>426</v>
      </c>
      <c r="E103" s="144">
        <f>E104</f>
        <v>419.29999999999995</v>
      </c>
      <c r="F103" s="424">
        <f t="shared" si="11"/>
        <v>98.42723004694834</v>
      </c>
    </row>
    <row r="104" spans="1:6" ht="25.5">
      <c r="A104" s="82" t="s">
        <v>119</v>
      </c>
      <c r="B104" s="124" t="s">
        <v>187</v>
      </c>
      <c r="C104" s="149" t="s">
        <v>121</v>
      </c>
      <c r="D104" s="144">
        <f>110+250+66</f>
        <v>426</v>
      </c>
      <c r="E104" s="422">
        <f>315.2+104.1</f>
        <v>419.29999999999995</v>
      </c>
      <c r="F104" s="424">
        <f t="shared" si="11"/>
        <v>98.42723004694834</v>
      </c>
    </row>
    <row r="105" spans="1:6" ht="25.5">
      <c r="A105" s="123" t="s">
        <v>116</v>
      </c>
      <c r="B105" s="124" t="s">
        <v>230</v>
      </c>
      <c r="C105" s="124"/>
      <c r="D105" s="145">
        <f>D106</f>
        <v>350</v>
      </c>
      <c r="E105" s="145">
        <f>E106</f>
        <v>344.4</v>
      </c>
      <c r="F105" s="424">
        <f t="shared" si="11"/>
        <v>98.4</v>
      </c>
    </row>
    <row r="106" spans="1:6" ht="12.75">
      <c r="A106" s="123" t="s">
        <v>128</v>
      </c>
      <c r="B106" s="124" t="s">
        <v>230</v>
      </c>
      <c r="C106" s="124" t="s">
        <v>127</v>
      </c>
      <c r="D106" s="145">
        <f>D107</f>
        <v>350</v>
      </c>
      <c r="E106" s="145">
        <f>E107</f>
        <v>344.4</v>
      </c>
      <c r="F106" s="424">
        <f t="shared" si="11"/>
        <v>98.4</v>
      </c>
    </row>
    <row r="107" spans="1:6" ht="25.5">
      <c r="A107" s="82" t="s">
        <v>119</v>
      </c>
      <c r="B107" s="124" t="s">
        <v>230</v>
      </c>
      <c r="C107" s="149" t="s">
        <v>121</v>
      </c>
      <c r="D107" s="145">
        <v>350</v>
      </c>
      <c r="E107" s="422">
        <v>344.4</v>
      </c>
      <c r="F107" s="424">
        <f t="shared" si="11"/>
        <v>98.4</v>
      </c>
    </row>
    <row r="108" spans="1:6" ht="25.5">
      <c r="A108" s="147" t="s">
        <v>50</v>
      </c>
      <c r="B108" s="148" t="s">
        <v>190</v>
      </c>
      <c r="C108" s="148"/>
      <c r="D108" s="145">
        <f>D109</f>
        <v>546.6</v>
      </c>
      <c r="E108" s="145">
        <f>E109</f>
        <v>546.6</v>
      </c>
      <c r="F108" s="424">
        <f t="shared" si="11"/>
        <v>100</v>
      </c>
    </row>
    <row r="109" spans="1:6" ht="12.75">
      <c r="A109" s="72" t="s">
        <v>143</v>
      </c>
      <c r="B109" s="148" t="s">
        <v>190</v>
      </c>
      <c r="C109" s="148" t="s">
        <v>142</v>
      </c>
      <c r="D109" s="145">
        <f>D110</f>
        <v>546.6</v>
      </c>
      <c r="E109" s="145">
        <f>E110</f>
        <v>546.6</v>
      </c>
      <c r="F109" s="424">
        <f t="shared" si="11"/>
        <v>100</v>
      </c>
    </row>
    <row r="110" spans="1:6" ht="25.5">
      <c r="A110" s="147" t="s">
        <v>161</v>
      </c>
      <c r="B110" s="148" t="s">
        <v>190</v>
      </c>
      <c r="C110" s="148" t="s">
        <v>160</v>
      </c>
      <c r="D110" s="145">
        <f>615-68.4</f>
        <v>546.6</v>
      </c>
      <c r="E110" s="422">
        <v>546.6</v>
      </c>
      <c r="F110" s="424">
        <f t="shared" si="11"/>
        <v>100</v>
      </c>
    </row>
    <row r="111" spans="1:6" ht="12.75">
      <c r="A111" s="82" t="s">
        <v>41</v>
      </c>
      <c r="B111" s="133" t="s">
        <v>184</v>
      </c>
      <c r="C111" s="133"/>
      <c r="D111" s="125">
        <f>D112+D115</f>
        <v>2235</v>
      </c>
      <c r="E111" s="125">
        <f>E112+E115</f>
        <v>2038.1</v>
      </c>
      <c r="F111" s="424">
        <f t="shared" si="11"/>
        <v>91.19015659955257</v>
      </c>
    </row>
    <row r="112" spans="1:6" ht="12.75">
      <c r="A112" s="72" t="s">
        <v>42</v>
      </c>
      <c r="B112" s="133" t="s">
        <v>185</v>
      </c>
      <c r="C112" s="133"/>
      <c r="D112" s="125">
        <f>D113</f>
        <v>2200</v>
      </c>
      <c r="E112" s="125">
        <f>E113</f>
        <v>2003.1</v>
      </c>
      <c r="F112" s="424">
        <f t="shared" si="11"/>
        <v>91.05</v>
      </c>
    </row>
    <row r="113" spans="1:6" ht="12.75">
      <c r="A113" s="72" t="s">
        <v>128</v>
      </c>
      <c r="B113" s="133" t="s">
        <v>185</v>
      </c>
      <c r="C113" s="133" t="s">
        <v>127</v>
      </c>
      <c r="D113" s="143">
        <f>D114</f>
        <v>2200</v>
      </c>
      <c r="E113" s="143">
        <f>E114</f>
        <v>2003.1</v>
      </c>
      <c r="F113" s="424">
        <f t="shared" si="11"/>
        <v>91.05</v>
      </c>
    </row>
    <row r="114" spans="1:6" ht="25.5">
      <c r="A114" s="75" t="s">
        <v>119</v>
      </c>
      <c r="B114" s="133" t="s">
        <v>185</v>
      </c>
      <c r="C114" s="133" t="s">
        <v>121</v>
      </c>
      <c r="D114" s="143">
        <v>2200</v>
      </c>
      <c r="E114" s="422">
        <v>2003.1</v>
      </c>
      <c r="F114" s="424">
        <f t="shared" si="11"/>
        <v>91.05</v>
      </c>
    </row>
    <row r="115" spans="1:6" ht="30">
      <c r="A115" s="316" t="s">
        <v>300</v>
      </c>
      <c r="B115" s="320" t="s">
        <v>301</v>
      </c>
      <c r="C115" s="287"/>
      <c r="D115" s="319">
        <f>D116</f>
        <v>35</v>
      </c>
      <c r="E115" s="319">
        <f>E116</f>
        <v>35</v>
      </c>
      <c r="F115" s="424">
        <f t="shared" si="11"/>
        <v>100</v>
      </c>
    </row>
    <row r="116" spans="1:6" ht="12.75">
      <c r="A116" s="72" t="s">
        <v>129</v>
      </c>
      <c r="B116" s="317" t="s">
        <v>301</v>
      </c>
      <c r="C116" s="287">
        <v>800</v>
      </c>
      <c r="D116" s="319">
        <f>D117</f>
        <v>35</v>
      </c>
      <c r="E116" s="319">
        <f>E117</f>
        <v>35</v>
      </c>
      <c r="F116" s="424">
        <f t="shared" si="11"/>
        <v>100</v>
      </c>
    </row>
    <row r="117" spans="1:6" ht="38.25">
      <c r="A117" s="72" t="s">
        <v>306</v>
      </c>
      <c r="B117" s="317" t="s">
        <v>301</v>
      </c>
      <c r="C117" s="318">
        <v>810</v>
      </c>
      <c r="D117" s="319">
        <v>35</v>
      </c>
      <c r="E117" s="421">
        <v>35</v>
      </c>
      <c r="F117" s="424">
        <f t="shared" si="11"/>
        <v>100</v>
      </c>
    </row>
    <row r="118" spans="1:6" ht="25.5">
      <c r="A118" s="82" t="s">
        <v>149</v>
      </c>
      <c r="B118" s="124" t="s">
        <v>215</v>
      </c>
      <c r="C118" s="124"/>
      <c r="D118" s="143">
        <f>D119</f>
        <v>261</v>
      </c>
      <c r="E118" s="143">
        <f>E119</f>
        <v>261</v>
      </c>
      <c r="F118" s="424">
        <f t="shared" si="11"/>
        <v>100</v>
      </c>
    </row>
    <row r="119" spans="1:6" ht="38.25">
      <c r="A119" s="75" t="s">
        <v>125</v>
      </c>
      <c r="B119" s="124" t="s">
        <v>215</v>
      </c>
      <c r="C119" s="124" t="s">
        <v>124</v>
      </c>
      <c r="D119" s="143">
        <f>D120</f>
        <v>261</v>
      </c>
      <c r="E119" s="143">
        <f>E120</f>
        <v>261</v>
      </c>
      <c r="F119" s="424">
        <f t="shared" si="11"/>
        <v>100</v>
      </c>
    </row>
    <row r="120" spans="1:6" ht="34.5" customHeight="1">
      <c r="A120" s="75" t="s">
        <v>126</v>
      </c>
      <c r="B120" s="124" t="s">
        <v>215</v>
      </c>
      <c r="C120" s="124" t="s">
        <v>118</v>
      </c>
      <c r="D120" s="143">
        <v>261</v>
      </c>
      <c r="E120" s="421">
        <v>261</v>
      </c>
      <c r="F120" s="424">
        <f t="shared" si="11"/>
        <v>100</v>
      </c>
    </row>
    <row r="121" spans="1:6" ht="17.25" customHeight="1">
      <c r="A121" s="128" t="s">
        <v>150</v>
      </c>
      <c r="B121" s="128"/>
      <c r="C121" s="128"/>
      <c r="D121" s="129">
        <f>D8+D13+D29+D57+D66+D71+D82+D90</f>
        <v>39785.4</v>
      </c>
      <c r="E121" s="129">
        <f>E8+E13+E29+E57+E66+E71+E82+E90</f>
        <v>37093.49999999999</v>
      </c>
      <c r="F121" s="425">
        <f t="shared" si="11"/>
        <v>93.23395014251456</v>
      </c>
    </row>
    <row r="122" spans="1:6" ht="12.75">
      <c r="A122" s="78" t="s">
        <v>151</v>
      </c>
      <c r="B122" s="78"/>
      <c r="C122" s="78"/>
      <c r="D122" s="78"/>
      <c r="E122" s="395"/>
      <c r="F122" s="424"/>
    </row>
    <row r="123" spans="1:6" ht="12.75">
      <c r="A123" s="82" t="s">
        <v>134</v>
      </c>
      <c r="B123" s="78"/>
      <c r="C123" s="78"/>
      <c r="D123" s="130">
        <f>D8+D13+D29+D57+D66</f>
        <v>25165.700000000004</v>
      </c>
      <c r="E123" s="130">
        <f>E8+E13+E29+E57+E66</f>
        <v>22961.699999999997</v>
      </c>
      <c r="F123" s="424">
        <f t="shared" si="11"/>
        <v>91.24204770779272</v>
      </c>
    </row>
    <row r="124" spans="1:6" ht="26.25" customHeight="1">
      <c r="A124" s="82" t="s">
        <v>11</v>
      </c>
      <c r="B124" s="130"/>
      <c r="C124" s="78"/>
      <c r="D124" s="130">
        <f>D71</f>
        <v>9884.400000000001</v>
      </c>
      <c r="E124" s="130">
        <f>E71</f>
        <v>9742.099999999999</v>
      </c>
      <c r="F124" s="424">
        <f t="shared" si="11"/>
        <v>98.56035773542145</v>
      </c>
    </row>
    <row r="125" spans="1:6" ht="12.75">
      <c r="A125" s="94" t="s">
        <v>16</v>
      </c>
      <c r="B125" s="78"/>
      <c r="C125" s="78"/>
      <c r="D125" s="130">
        <f>D82</f>
        <v>97.1</v>
      </c>
      <c r="E125" s="130">
        <f>E82</f>
        <v>97.1</v>
      </c>
      <c r="F125" s="424">
        <f t="shared" si="11"/>
        <v>100</v>
      </c>
    </row>
    <row r="126" spans="1:6" ht="12.75">
      <c r="A126" s="75" t="s">
        <v>148</v>
      </c>
      <c r="B126" s="130"/>
      <c r="C126" s="78"/>
      <c r="D126" s="130">
        <f>D90</f>
        <v>4638.2</v>
      </c>
      <c r="E126" s="130">
        <f>E90</f>
        <v>4292.6</v>
      </c>
      <c r="F126" s="424">
        <f t="shared" si="11"/>
        <v>92.5488335992411</v>
      </c>
    </row>
    <row r="127" ht="12.75">
      <c r="D127" s="227"/>
    </row>
    <row r="129" ht="12.75">
      <c r="D129" s="227"/>
    </row>
  </sheetData>
  <sheetProtection/>
  <mergeCells count="5">
    <mergeCell ref="D1:F1"/>
    <mergeCell ref="A2:F2"/>
    <mergeCell ref="B3:F3"/>
    <mergeCell ref="B4:F4"/>
    <mergeCell ref="A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rowBreaks count="2" manualBreakCount="2">
    <brk id="41" max="5" man="1"/>
    <brk id="1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2017-08-03T14:12:41Z</cp:lastPrinted>
  <dcterms:created xsi:type="dcterms:W3CDTF">2017-03-03T08:53:07Z</dcterms:created>
  <dcterms:modified xsi:type="dcterms:W3CDTF">2017-08-03T14:12:47Z</dcterms:modified>
  <cp:category/>
  <cp:version/>
  <cp:contentType/>
  <cp:contentStatus/>
</cp:coreProperties>
</file>