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450" windowHeight="11130" tabRatio="838" activeTab="0"/>
  </bookViews>
  <sheets>
    <sheet name="доходы" sheetId="1" r:id="rId1"/>
    <sheet name="адм дох" sheetId="2" state="hidden" r:id="rId2"/>
    <sheet name="адм ист" sheetId="3" state="hidden" r:id="rId3"/>
    <sheet name="вед" sheetId="4" state="hidden" r:id="rId4"/>
    <sheet name="функц1" sheetId="5" state="hidden" r:id="rId5"/>
    <sheet name="целевые" sheetId="6" state="hidden" r:id="rId6"/>
    <sheet name="Заимств." sheetId="7" state="hidden" r:id="rId7"/>
    <sheet name="МБТ" sheetId="8" state="hidden" r:id="rId8"/>
    <sheet name="источн" sheetId="9" state="hidden" r:id="rId9"/>
    <sheet name="Лист2" sheetId="10" state="hidden" r:id="rId10"/>
  </sheets>
  <definedNames>
    <definedName name="_xlnm.Print_Titles" localSheetId="0">'доходы'!$15:$15</definedName>
    <definedName name="_xlnm.Print_Area" localSheetId="3">'вед'!$A$1:$G$464</definedName>
    <definedName name="_xlnm.Print_Area" localSheetId="0">'доходы'!$A$1:$C$81</definedName>
    <definedName name="_xlnm.Print_Area" localSheetId="8">'источн'!$A$1:$J$45</definedName>
  </definedNames>
  <calcPr fullCalcOnLoad="1"/>
</workbook>
</file>

<file path=xl/sharedStrings.xml><?xml version="1.0" encoding="utf-8"?>
<sst xmlns="http://schemas.openxmlformats.org/spreadsheetml/2006/main" count="5499" uniqueCount="862">
  <si>
    <t>Доходы от размещения временно свободных средств бюджетов поселений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</si>
  <si>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</si>
  <si>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>Проценты, полученные от предоставления бюджетных кредитов внутри страны за счет средств бюджетов поселений</t>
  </si>
  <si>
    <t>Доходы от распоряжения правами на результаты интеллектуальной деятельности военного, специального и двойного назначения,  находящимися в собственности поселений</t>
  </si>
  <si>
    <t>Доходы от распоряжения правами на результаты научно-технической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</si>
  <si>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</si>
  <si>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Доходы от продажи квартир, находящихся в собственности поселений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</si>
  <si>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 по 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</si>
  <si>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</si>
  <si>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Платежи, взимаемые организациями  поселений за выполнение определенных функций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</si>
  <si>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</si>
  <si>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</si>
  <si>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Доходы от возмещения ущерба при возникновении страховых случаев, когда выгодоприобретателями по договорам страхования  выступают  получатели  средств бюджетов поселений</t>
  </si>
  <si>
    <t>Денежные взыскания (штрафы) за нарушение лесного законодательства, установленное  на лесных участках, находящихся в собственности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</si>
  <si>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</si>
  <si>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Денежные взыскания 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</si>
  <si>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</si>
  <si>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</si>
  <si>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</si>
  <si>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000 2 02 03000 00 0000 151</t>
  </si>
  <si>
    <t>Субвенции бюджетам субъектов Российской Федерации и муниципальных образований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</si>
  <si>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</si>
  <si>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</si>
  <si>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000 1 06 06000 00 0000 110</t>
  </si>
  <si>
    <t>Земельный налог</t>
  </si>
  <si>
    <t>Иные межбюджетные трансферты</t>
  </si>
  <si>
    <t>Реализация государственной политики в области приватизации и управлении госудрственной и муниципальной собственностью</t>
  </si>
  <si>
    <t>Другие расходы в области национальной экономики</t>
  </si>
  <si>
    <t>Социальная помощь</t>
  </si>
  <si>
    <t>Прочие субсидии бюджетам поселений</t>
  </si>
  <si>
    <t>Доходы от оказания услуг учреждениями, находящимися в ведении органов местного самоуправления поселений</t>
  </si>
  <si>
    <t>Гранты, премии, добровольные пожертвования муниципальным учреждениям, находящимся в ведении органов местного самоуправления поселений</t>
  </si>
  <si>
    <t xml:space="preserve">Наименования </t>
  </si>
  <si>
    <t>000 2 07 00000 00 0000 000</t>
  </si>
  <si>
    <t xml:space="preserve">ПРОЧИЕ БЕЗВОЗМЕЗДНЫЕ ПОСТУПЛЕНИЯ </t>
  </si>
  <si>
    <t>ИТОГО ДОХОДОВ С УЧЕТОМ БЕЗВОЗМЕЗДНЫХ ПОСТУПЛЕНИЙ</t>
  </si>
  <si>
    <t>000 3 00 00000 00 0000 000</t>
  </si>
  <si>
    <t>ВСЕГО ДОХОДОВ</t>
  </si>
  <si>
    <t>Доплаты к пенсиям государственных служащих  субъектов Российской Федерации и муниципальных служащих</t>
  </si>
  <si>
    <t xml:space="preserve">                                                                                 Приложение 2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</si>
  <si>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</si>
  <si>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</si>
  <si>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</si>
  <si>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</si>
  <si>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N п/п</t>
  </si>
  <si>
    <t>Код администратора</t>
  </si>
  <si>
    <t>Код классификации доходов</t>
  </si>
  <si>
    <t xml:space="preserve">Наименования видов  отдельных доходных источников       </t>
  </si>
  <si>
    <t>000</t>
  </si>
  <si>
    <t xml:space="preserve">                                                                                 Приложение 3</t>
  </si>
  <si>
    <t>Код группы, подгруппы, статьи и вида источников</t>
  </si>
  <si>
    <t>Наименование</t>
  </si>
  <si>
    <t>Приложение №2</t>
  </si>
  <si>
    <t>(тыс. рублей)</t>
  </si>
  <si>
    <t>Гл</t>
  </si>
  <si>
    <t>Рз</t>
  </si>
  <si>
    <t>ПР</t>
  </si>
  <si>
    <t>ЦСР</t>
  </si>
  <si>
    <t>ВР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</si>
  <si>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</si>
  <si>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</si>
  <si>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</si>
  <si>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</si>
  <si>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</si>
  <si>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</si>
  <si>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</si>
  <si>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</si>
  <si>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</si>
  <si>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</si>
  <si>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</si>
  <si>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</si>
  <si>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</si>
  <si>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t>710</t>
  </si>
  <si>
    <t>800</t>
  </si>
  <si>
    <t>810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</si>
  <si>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</si>
  <si>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</si>
  <si>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</si>
  <si>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</si>
  <si>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</si>
  <si>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05</t>
  </si>
  <si>
    <t>03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</si>
  <si>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</si>
  <si>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</si>
  <si>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</si>
  <si>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</si>
  <si>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</si>
  <si>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</si>
  <si>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</si>
  <si>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</si>
  <si>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</si>
  <si>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04</t>
  </si>
  <si>
    <t>Исполнение государственных и муниципальных гарантий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</si>
  <si>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</si>
  <si>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</si>
  <si>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</si>
  <si>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</si>
  <si>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500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</si>
  <si>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</si>
  <si>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</si>
  <si>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</si>
  <si>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</si>
  <si>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Прочие межбюджетные трансферты, передаваемые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</si>
  <si>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</si>
  <si>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</si>
  <si>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Периодическая печать и издательство</t>
  </si>
  <si>
    <t>Другие вопросы в области национальной безопасности правоохранительной деятельности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</si>
  <si>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</si>
  <si>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</si>
  <si>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</si>
  <si>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</si>
  <si>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</si>
  <si>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</si>
  <si>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</si>
  <si>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</si>
  <si>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</si>
  <si>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</si>
  <si>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</si>
  <si>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Функционирование высшего должностного лица субъекта РФ и муниципального образования</t>
  </si>
  <si>
    <t>НАЦИОНАЛЬНАЯ БЕЗОПАСНОСТЬ И ПРАВООХРАНИТЕЛЬНАЯ ДЕЯТЕЛЬНОСТЬ</t>
  </si>
  <si>
    <t>09</t>
  </si>
  <si>
    <t>10</t>
  </si>
  <si>
    <t>14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</si>
  <si>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</si>
  <si>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</si>
  <si>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</si>
  <si>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</si>
  <si>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07</t>
  </si>
  <si>
    <t>Молодежная политика и оздоровление детей</t>
  </si>
  <si>
    <t>08</t>
  </si>
  <si>
    <t xml:space="preserve">Культура </t>
  </si>
  <si>
    <t>Другие общегосударственные вопросы</t>
  </si>
  <si>
    <t>Резервные фонды</t>
  </si>
  <si>
    <t>12</t>
  </si>
  <si>
    <t>Резервные фонды местных администраций</t>
  </si>
  <si>
    <t>11</t>
  </si>
  <si>
    <t>ОБЩЕГОСУДАРСТВЕННЫЕ ВОПРОСЫ</t>
  </si>
  <si>
    <t>Жилищное хозяйство</t>
  </si>
  <si>
    <t>Организация и содержание мест захоронения</t>
  </si>
  <si>
    <t>Приложение №1</t>
  </si>
  <si>
    <t>к решению Совета депутатов</t>
  </si>
  <si>
    <t>тыс. руб.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</si>
  <si>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</si>
  <si>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</si>
  <si>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</si>
  <si>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</si>
  <si>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</si>
  <si>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</si>
  <si>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</si>
  <si>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</si>
  <si>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</si>
  <si>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</si>
  <si>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</si>
  <si>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</si>
  <si>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</si>
  <si>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</si>
  <si>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</si>
  <si>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</si>
  <si>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</si>
  <si>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</si>
  <si>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</si>
  <si>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</si>
  <si>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</si>
  <si>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</si>
  <si>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</si>
  <si>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МАТЕРИАЛЬНЫХ И НЕМАТЕРИАЛЬНЫХ АКТИВОВ</t>
  </si>
  <si>
    <t>СОЦИАЛЬНАЯ ПОЛИТИКА</t>
  </si>
  <si>
    <t>Пенсионное обеспечение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</si>
  <si>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</si>
  <si>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</si>
  <si>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</si>
  <si>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</si>
  <si>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</si>
  <si>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</si>
  <si>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</si>
  <si>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</si>
  <si>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</si>
  <si>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</si>
  <si>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</si>
  <si>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гос.власти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</si>
  <si>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</si>
  <si>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РФ, высших исполнительных органов гос.власти субъектов РФ, местных администраций</t>
  </si>
  <si>
    <t>Выполнение других обязательств государства</t>
  </si>
  <si>
    <t>Связь и информатика</t>
  </si>
  <si>
    <t>910</t>
  </si>
  <si>
    <t>Социальное обеспечение населения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</si>
  <si>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</t>
  </si>
  <si>
    <t>13</t>
  </si>
  <si>
    <t>Дорожное хозяйство (дорожные фонды)</t>
  </si>
  <si>
    <t>Коммунальное хозяйство</t>
  </si>
  <si>
    <t>Защита населения и территории от чрезвычайных ситуаций природного и техногенного характера,  гражданская оборона</t>
  </si>
  <si>
    <t xml:space="preserve">КУЛЬТУРА, КИНЕМАТОГРАФИЯ </t>
  </si>
  <si>
    <t>СРЕДСТВА МАССОВОЙ ИНФОРМАЦИИ</t>
  </si>
  <si>
    <t xml:space="preserve">ФИЗИЧЕСКАЯ КУЛЬТУРА И СПОРТ 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</si>
  <si>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</si>
  <si>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</si>
  <si>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</si>
  <si>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 xml:space="preserve"> Получение кредитов от кредитных организаций бюджетами поселений в валюте Российской Федерации</t>
  </si>
  <si>
    <t>Погашение кредитов бюджетами поселений  от кредитных организаций в валюте Российской Федерации</t>
  </si>
  <si>
    <t xml:space="preserve"> 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</si>
  <si>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муниципальных образований бюджетных кредитов от других бюджетов бюджетной системы Российской Федерации</t>
  </si>
  <si>
    <t>Увеличение прочих остатков денежных средств бюджета поселения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</si>
  <si>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</si>
  <si>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</si>
  <si>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городского поселения Руза</t>
  </si>
  <si>
    <t>Администрация городского поселения Руза</t>
  </si>
  <si>
    <t>Другие вопросы в области физической культуры и спорта</t>
  </si>
  <si>
    <t>Приложение №6</t>
  </si>
  <si>
    <t>Дефицит бюджета городского поселения Руза</t>
  </si>
  <si>
    <t>Налог на имущество физических лиц</t>
  </si>
  <si>
    <t>Прочие поступления от использования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</si>
  <si>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</si>
  <si>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</si>
  <si>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</si>
  <si>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000 2 02 02999 10 0000 151</t>
  </si>
  <si>
    <t>000 2 07 05000 10 0000 180</t>
  </si>
  <si>
    <t>Прочие безвозмездные поступления в бюджеты поселений</t>
  </si>
  <si>
    <t>Доходы в виде прибыли,  приходящейся  на  доли  в  уставных (складочных) капиталах хозяйственных товариществ и обществ, или дивидендов по акциям, принадлежащим поселениям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</si>
  <si>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</si>
  <si>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Средства, получаемые от передачи имущества, находящегося в собственности поселений  (за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казенных), в залог, в  доверительное управление</t>
  </si>
  <si>
    <t>Плата за пользование водными объектами, находящимися в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</si>
  <si>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</si>
  <si>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</si>
  <si>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Денежные  взыскания,  налагаемые   в   возмещение   ущерба, причиненного  в  результате  незаконного   или нецелевого использования   бюджетных   средств   (в   части   бюджетов поселений)</t>
  </si>
  <si>
    <t>Субсидии бюджетам поселений на обеспечение  мероприятий  по капитальному ремонту многоквартирных домов за счет  средств бюджетов</t>
  </si>
  <si>
    <t>Субсидии бюджетам поселений на обеспечение  мероприятий  по переселению граждан из аварийного жилищного фонда  за  счет средств бюджетов</t>
  </si>
  <si>
    <t>Доходы от реализации активов, осуществляемой  учреждениями, находящимися  в  ведении  органов  местного  самоуправления поселений  (в  части   реализации   основных     средств по указанному имуществу)</t>
  </si>
  <si>
    <t>Доходы от реализации активов, осуществляемой  учреждениями, находящимися  в  ведении  органов  местного  самоуправления  поселений  (в  части  реализации  материальных   запасов по указанному имуществу)</t>
  </si>
  <si>
    <t>ДОХОДЫ ОТ ПРИНОСЯЩЕЙ ДОХОД ДЕЯТЕЛЬНОСТИ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</si>
  <si>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</si>
  <si>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</si>
  <si>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ЗАДОЛЖЕННОСТЬ И ПЕРЕРАСЧЕТЫ ПО ОТМЕНЕННЫМ НАЛОГАМ,  И ИНЫМ ОБЯЗАТЕЛЬНЫМ ПЛАТЕЖАМ</t>
  </si>
  <si>
    <t>Межбюджетные трансферты, передаваемые поселениям на комплектование книжных фондов библиотек муниципальных образований</t>
  </si>
  <si>
    <t>000 2 02 04025 10 0000 151</t>
  </si>
  <si>
    <t>Мероприятия по землеустроительству и землепользованию</t>
  </si>
  <si>
    <t>Доплаты к пенсиям, дополнительное пенсионное обеспечение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</si>
  <si>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</si>
  <si>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Прочие доходы  от  оказания  платных  услуг (работ) получателями средств бюджетов  поселений  </t>
  </si>
  <si>
    <t>Прочие доходы от компенсации затрат бюджетов поселений</t>
  </si>
  <si>
    <t>Резервные фонды непредвиденных расходов местных администраций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</si>
  <si>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</si>
  <si>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поселений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</si>
  <si>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</si>
  <si>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Доходы бюджетов поселений от возврата иными организациями остатков субсидий прошлых лет</t>
  </si>
  <si>
    <t>Доходы бюджетов поселений от  возврата  остатков  субсидий, субвенций и иных межбюджетных трансфертов, имеющих  целевое назначение,  прошлых  лет   из   бюджетов  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</si>
  <si>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поселения</t>
  </si>
  <si>
    <t>Резервные средства</t>
  </si>
  <si>
    <t>870</t>
  </si>
  <si>
    <t>330</t>
  </si>
  <si>
    <t>Центральный аппарат за счет средств местного бюджета</t>
  </si>
  <si>
    <t>000 1 09 04053 10 0000 110</t>
  </si>
  <si>
    <t>000 1 14 02053 10 0000 410</t>
  </si>
  <si>
    <t>Публичные нормативные выплаты гражданам несоциального характера</t>
  </si>
  <si>
    <t>Доходы от сдачу в аренду имущества, составляющего казну поселения (за исключением земельных участков)</t>
  </si>
  <si>
    <t>000 1 03 00000 01 0000 000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</si>
  <si>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</si>
  <si>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</si>
  <si>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</si>
  <si>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</si>
  <si>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</si>
  <si>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</si>
  <si>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</si>
  <si>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</si>
  <si>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</si>
  <si>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</si>
  <si>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</si>
  <si>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</si>
  <si>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</si>
  <si>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</si>
  <si>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Ведомственные целевые программы муниципальных образований в области культуры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</si>
  <si>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</si>
  <si>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</si>
  <si>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Прочие мероприятия по благоустройству городских округов и поселений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</si>
  <si>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</si>
  <si>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осуществление внешнего финансового муниципального контроля</t>
  </si>
  <si>
    <t>100</t>
  </si>
  <si>
    <t>200</t>
  </si>
  <si>
    <t xml:space="preserve">Расходы на выплаты персоналу в целях обеспечения выполнения функций государственными(муниципальными)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</si>
  <si>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органов)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</si>
  <si>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</si>
  <si>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</si>
  <si>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</si>
  <si>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Субсидий бюджетным учреждениям</t>
  </si>
  <si>
    <t xml:space="preserve">01 </t>
  </si>
  <si>
    <t>Непрограммныем расходы бюджета муниципального образования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</si>
  <si>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</si>
  <si>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</si>
  <si>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</si>
  <si>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</si>
  <si>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финансовое обеспечение муниципального задания</t>
  </si>
  <si>
    <t>Межбюджетные трансферты</t>
  </si>
  <si>
    <t>Обеспечение деятельности подведомственных учреждений в сфере государственных функций за счет средств местного бюджета</t>
  </si>
  <si>
    <t>Ведомственная целевая программа в области национальной экономики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</si>
  <si>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</si>
  <si>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Реализация государственных функций в области жилищно - коммунального хозяйства</t>
  </si>
  <si>
    <t xml:space="preserve">Ведомственные целевые программы муниципальных образований в области жилищно -коммунального хозяйства </t>
  </si>
  <si>
    <t xml:space="preserve">Уличное освещение </t>
  </si>
  <si>
    <t xml:space="preserve">Озеленение </t>
  </si>
  <si>
    <t>Обеспечение деятельности подведомственных учреждений библиотек за счет средств местного бюджета на финансовое обеспечение муниципального задания</t>
  </si>
  <si>
    <t>Обеспечение деятельности подведомственных учреждений физической культуры и спорта за счет средств местного бюджета на финансовое обеспечение муниципального задания</t>
  </si>
  <si>
    <t>110</t>
  </si>
  <si>
    <t>Обеспечение деятельности подведомственных учреждений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за счет средств местного бюджета</t>
  </si>
  <si>
    <t>Расходы на выплаты персоналу казенных учреждений</t>
  </si>
  <si>
    <t>Расходына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</si>
  <si>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периодической печати и издательства за  счет средств местного бюджета на финансовое обеспечение муниципального задания</t>
  </si>
  <si>
    <t>Совет депутатов городского поселения Руза</t>
  </si>
  <si>
    <t>Расходы на выплаты персоналу государственных (муниципальных) органов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</si>
  <si>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и в области гражданской обороны</t>
  </si>
  <si>
    <t>Мероприятия в области жилищно-коммунального хозяйства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</si>
  <si>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</si>
  <si>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 xml:space="preserve">Перечень главных администраторов источников внутреннего финансирования дефицита бюджета городского поселения Руза </t>
  </si>
  <si>
    <t>Приложение №8</t>
  </si>
  <si>
    <t>Приложение №10</t>
  </si>
  <si>
    <t>к Решению Совета депутатов городского поселения Руза</t>
  </si>
  <si>
    <t>Приложение №12</t>
  </si>
  <si>
    <t>Наименование передаваемых межбюджетных трансфертов</t>
  </si>
  <si>
    <t>И ТО Г О</t>
  </si>
  <si>
    <t>Реализация государственных функций в области строительства, архитектуры и градостроительства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</si>
  <si>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</si>
  <si>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3</t>
  </si>
  <si>
    <t>Приложение №4</t>
  </si>
  <si>
    <t>000 1 03 02230 01 0000 110</t>
  </si>
  <si>
    <t>000 1 03 02240 01 0000 110</t>
  </si>
  <si>
    <t>000 1 03 02250 01 0000 110</t>
  </si>
  <si>
    <t>000 1 03 02260 01 0000 110</t>
  </si>
  <si>
    <t>Расходы на реализацию ведомственной целевой программы "Поддержка и развитие субъектов малого и среднего предпринимательства городского поселения Руза Рузского муниципального района Московской области на 2014-2016 гг."</t>
  </si>
  <si>
    <t>Доходы бюджетов поселения от возврата бюджетными учреждениями остатков субсидий прошлых лет</t>
  </si>
  <si>
    <t>Публичные нормативные социальные выплаты гражданам</t>
  </si>
  <si>
    <t>310</t>
  </si>
  <si>
    <t>Обеспечение деятельности подведомственных учреждений в сфере государственных функций за счет средств местного бюджета на иные цели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</si>
  <si>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2014-2016 гг"</t>
  </si>
  <si>
    <t>Подпрограмма "Обеспечение первичных мер противопожарной безопасности на территории г.п. Руза на период 2015-2017гг."</t>
  </si>
  <si>
    <t xml:space="preserve"> 01 02 00 00 13 0000 710</t>
  </si>
  <si>
    <t xml:space="preserve"> 01 02 00 00 13 0000 810</t>
  </si>
  <si>
    <t xml:space="preserve"> 01 03 00 00 13 0000 710</t>
  </si>
  <si>
    <t xml:space="preserve"> 01 03 00 00 13 0000 810</t>
  </si>
  <si>
    <t xml:space="preserve"> 01 05 02 01 13 0000 510</t>
  </si>
  <si>
    <t xml:space="preserve"> 01 05 02 01 13 0000 610</t>
  </si>
  <si>
    <t xml:space="preserve"> 01 06 04 00 13 0000 810</t>
  </si>
  <si>
    <t xml:space="preserve"> 01 06 05 01 13 0000 640</t>
  </si>
  <si>
    <t>01 06 05 01 13 0000 540</t>
  </si>
  <si>
    <t>Подпрограмма "Участие в профилактике терроризма, экстремизма и правонарушений на территории городского поселения Руза на период 2015-2017 гг."</t>
  </si>
  <si>
    <t>Подпрограмма "Обеспечение безопасности людей на водных объектах, охрана их жизни и здоровья на территории городского поселения Руза на период 2015-2017 гг."</t>
  </si>
  <si>
    <t>Подпрограмма "Обеспечение первичных мер противопожарной безопасности на территории городского поселения Руза на период 2015-2017гг."</t>
  </si>
  <si>
    <t>Ведомственные целевые программы муниципальных образований</t>
  </si>
  <si>
    <t>Ведомственные целевые программы в сфере культуры</t>
  </si>
  <si>
    <t>Подпрограмма "Предупреждение и ликвидация последствий чрезвычайных ситуаций и мероприятия в области гражданской обороны на территории городского поселения Руза на период 2015-2017гг."</t>
  </si>
  <si>
    <t xml:space="preserve">Мероприятия по обеспечению безопасности людей на водных объектах, охрана их жизни и здоровья на территории городского поселения Руза </t>
  </si>
  <si>
    <t xml:space="preserve">Мероприятия по обеспечению мер противопожарной безопасности на территории городского поселения Руза </t>
  </si>
  <si>
    <t xml:space="preserve">Ведомственные целевые программы муниципальных образований </t>
  </si>
  <si>
    <t>Ведомственные целевые программы муниципальных образований в области социальной политии</t>
  </si>
  <si>
    <t>Мероприятия по профилактике терроризма, экстремизма и правонарушений на территории городского поселения Руза</t>
  </si>
  <si>
    <t>Субсидии бюджетам поселений на реализацию федеральных целевых программ</t>
  </si>
  <si>
    <t>Муниципальная программа "Обеспечение безопасности населения и территории городского поселения Руза Рузского муниципального района Московской области  на период 2015-2017гг. "</t>
  </si>
  <si>
    <t>2 08 05000 13 0000 180</t>
  </si>
  <si>
    <t>Перечисления из бюджетов городских поселений 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за несвоевременное осуществление такого возврата и процентов, начисленных на излишне взысканные суммы</t>
  </si>
  <si>
    <t>2 07 05030 13 0000 180</t>
  </si>
  <si>
    <t>2 03 05040 13 0000 180</t>
  </si>
  <si>
    <t>НАЛОГОВЫЕ И НЕНАЛОГОВЫЕ  ДОХОДЫ</t>
  </si>
  <si>
    <t>000 1 06 01000 00 0000 110</t>
  </si>
  <si>
    <t>,</t>
  </si>
  <si>
    <t>000 1 11 05013 13 0000 120</t>
  </si>
  <si>
    <t>000 1 11 05075 13 0000 120</t>
  </si>
  <si>
    <t>000 1 11 09045 13 0000 120</t>
  </si>
  <si>
    <t>000 1 13 01995 13 0000 130</t>
  </si>
  <si>
    <t>000 1 13 02995 13 0000 130</t>
  </si>
  <si>
    <t>000 1 14 06014 13 0000 430</t>
  </si>
  <si>
    <t>000 1 17 05050 13 0000 180</t>
  </si>
  <si>
    <t>000 2 02 04012 13 0000 151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</si>
  <si>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</si>
  <si>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 И ИНЫХ МЕЖБЮДЖЕТНЫХ ТРАНСФЕРТОВ, ИМЕЮЩИХ ЦЕЛЕВОЕ НАЗНАЧЕНИЕ</t>
  </si>
  <si>
    <t xml:space="preserve">000 2 18 05010 13 0000 180 </t>
  </si>
  <si>
    <t>Доходы бюджетов поселений от возврата бюджетными учреждениями остатков субсидий прошлых лет</t>
  </si>
  <si>
    <t>1 11 01050 13 0000 120</t>
  </si>
  <si>
    <t>1 11 02033 13 0000 120</t>
  </si>
  <si>
    <t>1 11 02085 13 0000 120</t>
  </si>
  <si>
    <t>1 11 05075 13 0000 120</t>
  </si>
  <si>
    <t>1 11 07015 13 0000 120</t>
  </si>
  <si>
    <t>1 11 08050 13 0000 120</t>
  </si>
  <si>
    <t>1 11 09015 13 0000 120</t>
  </si>
  <si>
    <t>1 11 09025 13 0000 120</t>
  </si>
  <si>
    <t>1 11 09035 13 0000 120</t>
  </si>
  <si>
    <t>1 11 09045 13 0000 120</t>
  </si>
  <si>
    <t>1 12 05050 13 0000 120</t>
  </si>
  <si>
    <t>1 13 01995 13 0000 130</t>
  </si>
  <si>
    <t>1 13 02995 13 0000 130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</si>
  <si>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</si>
  <si>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</si>
  <si>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</si>
  <si>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</si>
  <si>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</si>
  <si>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</si>
  <si>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</si>
  <si>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</si>
  <si>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1 15 02050 13 0000 140</t>
  </si>
  <si>
    <t>1 16 18050 13 0000 140</t>
  </si>
  <si>
    <t>1 16 21050 13 0000 140</t>
  </si>
  <si>
    <t>1 16 23051 13 0000 140</t>
  </si>
  <si>
    <t>1 16 23052 13 0000 140</t>
  </si>
  <si>
    <t>1 16 25074 13 0000 140</t>
  </si>
  <si>
    <t>1 16 25085 13 0000 140</t>
  </si>
  <si>
    <t>1 16 32000 13 0000 140</t>
  </si>
  <si>
    <t>1 16 33050 13 0000 140</t>
  </si>
  <si>
    <t>1 16 90050 13 0000 140</t>
  </si>
  <si>
    <t>1 17 01050 13 0000 180</t>
  </si>
  <si>
    <t>1 17 05050 13 0000 180</t>
  </si>
  <si>
    <t>2 02 02089 13 0001 151</t>
  </si>
  <si>
    <t>2 02 02089 13 0002 151</t>
  </si>
  <si>
    <t>2 02 02116 13 0000 151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</si>
  <si>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</si>
  <si>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2 18 05030 13 0000 180</t>
  </si>
  <si>
    <t>2 18 05010 13 0000 151</t>
  </si>
  <si>
    <t>2 18 05010 13 0000 180</t>
  </si>
  <si>
    <t>2 19 05000 13 0000 151</t>
  </si>
  <si>
    <t>3 02 01050 13 0000 130</t>
  </si>
  <si>
    <t>3 02 02015 13 0000 410</t>
  </si>
  <si>
    <t>3 02 02045 13 0000 440</t>
  </si>
  <si>
    <t>3 03 03050 13 0000 180</t>
  </si>
  <si>
    <t>3 03 99050 13 0000 180</t>
  </si>
  <si>
    <r>
      <t>Обеспечение деятельности подведомственных учреждений периодической печати и издательства за  счет средств местного бюджета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иные цели</t>
    </r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</si>
  <si>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</si>
  <si>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</si>
  <si>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</si>
  <si>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поселений кредитов от кредитных организаций в валюте Российской Федерации</t>
  </si>
  <si>
    <t>70 0 00 00000</t>
  </si>
  <si>
    <t>70 0 00 11100</t>
  </si>
  <si>
    <t>70 0 00 11200</t>
  </si>
  <si>
    <t>70 0 00 00250</t>
  </si>
  <si>
    <t>70 0 00 0000</t>
  </si>
  <si>
    <t>70 0 00 11970</t>
  </si>
  <si>
    <t xml:space="preserve">70 0 00 11970 </t>
  </si>
  <si>
    <t>90 0 00 00000</t>
  </si>
  <si>
    <t>90 0 00 11810</t>
  </si>
  <si>
    <t>99 0 00 00000</t>
  </si>
  <si>
    <t>99 1 00 00000</t>
  </si>
  <si>
    <t>99 1 00 23000</t>
  </si>
  <si>
    <t>99 0 00 40970</t>
  </si>
  <si>
    <t>99 0 00 40980</t>
  </si>
  <si>
    <t>99 2 00 00000</t>
  </si>
  <si>
    <t>99 2 00 25100</t>
  </si>
  <si>
    <t>99 2 00 29000</t>
  </si>
  <si>
    <t>04 0 00 00000</t>
  </si>
  <si>
    <t>04 1 00 00000</t>
  </si>
  <si>
    <t>04 1 01 00000</t>
  </si>
  <si>
    <t>04 1 01 26100</t>
  </si>
  <si>
    <t>04 2 00 00000</t>
  </si>
  <si>
    <t>04 2 01 00000</t>
  </si>
  <si>
    <t>04 2 01 26110</t>
  </si>
  <si>
    <t>04 2 02 00000</t>
  </si>
  <si>
    <t>04 2 02 26110</t>
  </si>
  <si>
    <t>04 3 00 00000</t>
  </si>
  <si>
    <t>04 3 01 00000</t>
  </si>
  <si>
    <t>04 3 01 26120</t>
  </si>
  <si>
    <t>04 4 00 00000</t>
  </si>
  <si>
    <t>04 4 01 00000</t>
  </si>
  <si>
    <t>04 4 01 26130</t>
  </si>
  <si>
    <t>01 0 00 00000</t>
  </si>
  <si>
    <t>01 1 00 00000</t>
  </si>
  <si>
    <t>01 1 01 00000</t>
  </si>
  <si>
    <t>80 0 00 00000</t>
  </si>
  <si>
    <t>82 0 00 00000</t>
  </si>
  <si>
    <t>82 0 01 27210</t>
  </si>
  <si>
    <t>82 0 01 00000</t>
  </si>
  <si>
    <t>82 0 01 27220</t>
  </si>
  <si>
    <t>99 5 00 00000</t>
  </si>
  <si>
    <t>99 5 00 25200</t>
  </si>
  <si>
    <t>02 0 00 00000</t>
  </si>
  <si>
    <t>02 4 00 00000</t>
  </si>
  <si>
    <t>02 4 01 00000</t>
  </si>
  <si>
    <t>02 4 01 27350</t>
  </si>
  <si>
    <t>83 0 00 00000</t>
  </si>
  <si>
    <t>83 8 00 00000</t>
  </si>
  <si>
    <t>83 8 01 00000</t>
  </si>
  <si>
    <t>83 8 01 27310</t>
  </si>
  <si>
    <t>99 8 00 00000</t>
  </si>
  <si>
    <t>99 8 00 29100</t>
  </si>
  <si>
    <t xml:space="preserve">99 8 00 29100 </t>
  </si>
  <si>
    <t>02 1 00 00000</t>
  </si>
  <si>
    <t>02 1 01 27320</t>
  </si>
  <si>
    <t>02 2 00 00000</t>
  </si>
  <si>
    <t>02 2 01 27330</t>
  </si>
  <si>
    <t>02 3 00 00000</t>
  </si>
  <si>
    <t>02 3 01 00000</t>
  </si>
  <si>
    <t>02 3 01 27340</t>
  </si>
  <si>
    <t>99 8 00 80100</t>
  </si>
  <si>
    <t>99 8 00 80200</t>
  </si>
  <si>
    <t>99 8 00 80300</t>
  </si>
  <si>
    <t>99 8 00 80400</t>
  </si>
  <si>
    <t>99 6 00 00000</t>
  </si>
  <si>
    <t>99 6 00 00300</t>
  </si>
  <si>
    <t>85 0 00 00000</t>
  </si>
  <si>
    <t>85 6 00 00000</t>
  </si>
  <si>
    <t>85 6 01 00000</t>
  </si>
  <si>
    <t>85 6 01 27410</t>
  </si>
  <si>
    <t>99 6 00 41970</t>
  </si>
  <si>
    <t>99 6 00 42970</t>
  </si>
  <si>
    <t>99 7 00 00000</t>
  </si>
  <si>
    <t>99 7 00 11700</t>
  </si>
  <si>
    <t>03 0 00 00000</t>
  </si>
  <si>
    <t>03 1 00 00000</t>
  </si>
  <si>
    <t>03 1 01 00000</t>
  </si>
  <si>
    <t>84 0 00 00000</t>
  </si>
  <si>
    <t>84 6 00 00000</t>
  </si>
  <si>
    <t>84 6 01 00000</t>
  </si>
  <si>
    <t>84 6 01 27510</t>
  </si>
  <si>
    <t>84 6 02 27510</t>
  </si>
  <si>
    <t>99 6 00 43970</t>
  </si>
  <si>
    <t>99 6 00 44970</t>
  </si>
  <si>
    <t>99 6 00 45970</t>
  </si>
  <si>
    <t>99 6 00 45980</t>
  </si>
  <si>
    <t>05 0 00 00000</t>
  </si>
  <si>
    <t>05 1 00 00000</t>
  </si>
  <si>
    <t>05 1 01 00000</t>
  </si>
  <si>
    <t>99 0 00 46970</t>
  </si>
  <si>
    <t>Муниципальная программа городского поселения Руза "Доступная среда"</t>
  </si>
  <si>
    <t>Расходы на реализацию мероприятий по организации доступной среды</t>
  </si>
  <si>
    <t>05 1 01 27520</t>
  </si>
  <si>
    <t>04 1 02 00000</t>
  </si>
  <si>
    <t>04 1 02 26100</t>
  </si>
  <si>
    <t>Подпрограмма "Доступная среда Парка культуры и отдыха "Городок"".</t>
  </si>
  <si>
    <t>05 2 00 00000</t>
  </si>
  <si>
    <t>05 2 01 00000</t>
  </si>
  <si>
    <t>05 2 01 41990</t>
  </si>
  <si>
    <t>Подпрограмма "Доступная среда здания МБУ "Рузская городская библиотека""</t>
  </si>
  <si>
    <t>05 3 00 00000</t>
  </si>
  <si>
    <t>05 3 01 00000</t>
  </si>
  <si>
    <t>05 3 01 42990</t>
  </si>
  <si>
    <t>85 6 01 27420</t>
  </si>
  <si>
    <t>Подпрограмма "Доступная среда МБУ Спорткомплекса "Руза"".</t>
  </si>
  <si>
    <t>05 4 00 00000</t>
  </si>
  <si>
    <t>05 4 01 00000</t>
  </si>
  <si>
    <t>05 4 01 43990</t>
  </si>
  <si>
    <t>Акцизы по подакцизным товарам (продукции), производимым на территории Российской Федерации</t>
  </si>
  <si>
    <r>
      <t>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поселения</t>
    </r>
  </si>
  <si>
    <t>000 1 14 02053 13 0000 410</t>
  </si>
  <si>
    <t>Организационные и специальные мероприятия, осуществляемые в области гражданской обороны в соответствии с федеральными законами и иными нормативными правовыми актами Российской Федерации</t>
  </si>
  <si>
    <t>Мероприятия, проводимые заблаговременно и направленные на максимально возможное уменьшение риска возникновения чрезвычайных ситуаций, а также на сохранение здоровья людей, снижение размеров ущерба окружающей среде и материальных потерь в случае их возникновения.</t>
  </si>
  <si>
    <t>Основное мероприятие "Оказание содействия народной дружине городского поселения в охране общественного порядка"</t>
  </si>
  <si>
    <t>Основное мероприятие "Профилактика терроризма, экстремизма и правонарушений"</t>
  </si>
  <si>
    <t>Основное мероприятие "Проведение мероприятий по повышению уровня пожарной безопасности на территории городского поселения, профилактика противопожарных мер среди населения"</t>
  </si>
  <si>
    <t>Основное мероприятие "Предоставление гражданам информации об ограничениях водопользования на водных объектах общего пользовании, расположенных на территориях городского поселения."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</si>
  <si>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на определение поставщиков (подрядчиков исполнителей)при осуществении закупок товаров, работ, услуг для обеспечения муниципальных нужд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</si>
  <si>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автомобильных дорог местного значения в границах городского поселения Руза</t>
  </si>
  <si>
    <t>Основное мероприятие  "Создание безбарьерной среды инфраструктуры органов власти города Рузы"</t>
  </si>
  <si>
    <t>Основное мероприятие "Развитие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</si>
  <si>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Основное мероприятие "Реализация мехонизмов муниципальной поддержки субъектов малого и среднего предпринимательства городского поселения Руза"</t>
  </si>
  <si>
    <t>Основное мероприятие "Создание условий для эффективного использования энергетических ресурсов"</t>
  </si>
  <si>
    <t>Основное мероприятие "Приведение в надлежащее техническое состояние жилого фонда"</t>
  </si>
  <si>
    <t>Основное мероприятие "Формирование благоприятных и комфортных условий для жизнидеятельности населения и улучшения внешнего облика города"</t>
  </si>
  <si>
    <t>Подпрограмма "Добродел"</t>
  </si>
  <si>
    <t>02 5 00 00000</t>
  </si>
  <si>
    <t>Основное мероприятие "Решение проблемных вопросов в области жизнидеятельности жителей города Рузы"</t>
  </si>
  <si>
    <t>Расходы на реализацию подпрограммы "Добродел"</t>
  </si>
  <si>
    <t>Основное мероприятие  "Создание безбарьерной среды на объектах культуры города Рузы"</t>
  </si>
  <si>
    <t>Основное мероприятие "Оказание поддержки молодым семьям в виде социальных выплат на приобретение жилых помещений или строительство идивидуального жилого дома"</t>
  </si>
  <si>
    <t>Основное мероприятие "Социальная поддержка отдельных категорий граждан"</t>
  </si>
  <si>
    <t>Основное мероприятие  "Создание безбарьерной среды на объектах физической культуры города Рузы"</t>
  </si>
  <si>
    <t>Сумма 
(тыс.руб.)</t>
  </si>
  <si>
    <t>Муниципальные программы городского поселения Руза</t>
  </si>
  <si>
    <t>00 0 00 00000</t>
  </si>
  <si>
    <t>82 6 00 00000</t>
  </si>
  <si>
    <t>82 6 01 00000</t>
  </si>
  <si>
    <t xml:space="preserve">Ведомственная целевая программа поддержки субъектов малого и среднего предпринимательства </t>
  </si>
  <si>
    <t>82 6 01 27220</t>
  </si>
  <si>
    <t xml:space="preserve">Сумма, 
тыс. рублей </t>
  </si>
  <si>
    <r>
      <t>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</si>
  <si>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</si>
  <si>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>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</si>
  <si>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>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</si>
  <si>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Погашение бюджетами муниципальных образований кредитов от других бюджетов бюджетной системы Российской Федерации</t>
  </si>
  <si>
    <t>Погашение кредитов, предоставленных другими бюджетами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</si>
  <si>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</si>
  <si>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>Получение кредитов от других бюджетов бюджетной системы Российской Федерации</t>
  </si>
  <si>
    <r>
      <t>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</si>
  <si>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к решению Совета депутатов
 городского поселения Руза</t>
  </si>
  <si>
    <t>к Решению Совета депутатов
 городского поселения Руза</t>
  </si>
  <si>
    <t>Подпрограмма "Доступная среда" инфраструктуры органов местного самоуправления и города Рузы</t>
  </si>
  <si>
    <t>Развитие социальной и культурной сферы за счет местного бюджета</t>
  </si>
  <si>
    <t>Городского поселения Руза</t>
  </si>
  <si>
    <t>01 2 00 00000</t>
  </si>
  <si>
    <t>01 2 01 00000</t>
  </si>
  <si>
    <t>02 2 01 00000</t>
  </si>
  <si>
    <t>02 7 00 00000</t>
  </si>
  <si>
    <t>02 7 01 00000</t>
  </si>
  <si>
    <t>Подпрограмма "Приобретение техники для произведения работ по внутреннему благоустройству территории городского поселения Руза Рузского муниципального района Московской области   на 2014-2016 гг"</t>
  </si>
  <si>
    <t>Основное мероприятие "Софинанирование Приобретение техники для произведения работ по внутреннему благоустройству территории городского поселения Руза"</t>
  </si>
  <si>
    <t>02 5 01 00000</t>
  </si>
  <si>
    <t>Расходы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</si>
  <si>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>02 6 00 00000</t>
  </si>
  <si>
    <t>Подпрограмма "Устройство архитектурного освещения зданий городского поселения Руза"</t>
  </si>
  <si>
    <t>02 6 01 00000</t>
  </si>
  <si>
    <t>02 6 01 27370</t>
  </si>
  <si>
    <t>Субсидии бюджетам поселений на обеспечение мероприятий по кап. ремонту многокв. домов, переселению граждан из аврийного жилищного фонда и модернизации систем коммун. инфраструктуры за счет средств бюджетов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</si>
  <si>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</si>
  <si>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Софинансирование на реализацию подпрограммы "Капитальный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на 2014-2016 гг"</t>
  </si>
  <si>
    <t>06 1 01 09502</t>
  </si>
  <si>
    <t>06 0 00 00000</t>
  </si>
  <si>
    <t>06 1 00 00000</t>
  </si>
  <si>
    <t>06 1 01 00000</t>
  </si>
  <si>
    <t>400</t>
  </si>
  <si>
    <t>410</t>
  </si>
  <si>
    <t>Обеспечение мероприятий по 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</si>
  <si>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Капитальные вложения в объекты недвижимого имущества государственной (муниципальной)собственности</t>
  </si>
  <si>
    <t>Бюджетные инвестиции</t>
  </si>
  <si>
    <t>Софинансирование за счет местного бюджета на мероприятия по переселению граждан  из аварийного жилищного фонда</t>
  </si>
  <si>
    <t>06 1 01 09602</t>
  </si>
  <si>
    <t>Обеспечение мероприятий по переселению граждан из аварийного жилищного фонда в Московской области за счет средств бюджета Московской области и местного бюджета</t>
  </si>
  <si>
    <t>Основное мероприятие "Создание безопасных и благоприятных условий проживания граждан и внедрение ресурсосберегающих, энергоэффективных технологий;
финансовое и организационное обеспечение переселения граждан из аварийных многоквартирных жилых домов"</t>
  </si>
  <si>
    <t>Подпрограмма "Переселение граждан из аварийного жилищного фонда на территории г.п. Руза"</t>
  </si>
  <si>
    <t>06 1 01 S9602</t>
  </si>
  <si>
    <t>01 3 01 00000</t>
  </si>
  <si>
    <t>01 3 00 00000</t>
  </si>
  <si>
    <t>Подпрограмма " Закупка дорожной техники"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</si>
  <si>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содержания автомобильных дорог местного значения в границах городского поселения Руза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</si>
  <si>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  соглашением о передаче части полномочий органам местного самоуправления Рузского муниципального района Московской области по осуществлению дорожной деятельности в отношении ремонта автомобильных дорог местного значения в границах городского поселения Руза</t>
  </si>
  <si>
    <t>расходы на проект архитектурного освещения зданий</t>
  </si>
  <si>
    <t>Основное мероприятие "Проект архитектурного освещения зданий"</t>
  </si>
  <si>
    <t>Софинансирование из бюджета Московской области на благоустройство парков</t>
  </si>
  <si>
    <t xml:space="preserve">Муниципальная программа «Переселение граждан из аварийного жилищного фонда в Московской области на 2016-2020 годы» </t>
  </si>
  <si>
    <t>02 7 01 27380</t>
  </si>
  <si>
    <t>02 1 01 00000</t>
  </si>
  <si>
    <t>Обеспечение мероприятия по переселению граждан из аварийного жилищного фонда в Московской области за счет средств бюджета Московской области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</si>
  <si>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>Софинансирование за счет местного бюджета на мероприятия по переселению граждан  из аварийного жилищного фонда на оплату превышения стоимости 1 кв. м общей площади приобретаемых жилых помещений над стоимостью 1 кв. м в многоквартирных домах, построенных по энергоэффективной технологии</t>
  </si>
  <si>
    <t xml:space="preserve">000 2 18 05030 13 0000 180 </t>
  </si>
  <si>
    <t>06 1 02 00000</t>
  </si>
  <si>
    <t>Основное мероприятие "Снос аварийного жилого фонда"</t>
  </si>
  <si>
    <t xml:space="preserve">Расходы на реализацию мероприятий по сносу аварийного жилого </t>
  </si>
  <si>
    <t>Межбюджетные трансферты, передаваемые бюджетам поселений для компенсации дополнительных доходов, возникших в результате решений, принятых органами власти другого уровня</t>
  </si>
  <si>
    <t>Прочие субсидии бюджетам городских поселений</t>
  </si>
  <si>
    <t>02 5 01 S1360</t>
  </si>
  <si>
    <t>02 5 01 61360</t>
  </si>
  <si>
    <t>01 2 01 S0240</t>
  </si>
  <si>
    <t>01 2 01 60240</t>
  </si>
  <si>
    <t>99 8 00 09502</t>
  </si>
  <si>
    <t>03 1 01 S0200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</si>
  <si>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</si>
  <si>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2014-2016 гг" </t>
  </si>
  <si>
    <t>03 1 01 50200</t>
  </si>
  <si>
    <t>03 1 01 R0200</t>
  </si>
  <si>
    <t>99 6 00 04400</t>
  </si>
  <si>
    <t>85 6 02 60060</t>
  </si>
  <si>
    <t>Развитие в сфере физкультурной культуры,  культурны и социальной сферы за счет средств местного бюджета</t>
  </si>
  <si>
    <t>Основное мероприятие "Софинансирование на приобретения дорожной техники"</t>
  </si>
  <si>
    <t>01 3 01 S4200</t>
  </si>
  <si>
    <t>85 6 02 S0060</t>
  </si>
  <si>
    <t>85 6 02 00000</t>
  </si>
  <si>
    <t>Основное мероприятие "Реконструкция парка городского поселения Руза, создание комфортных условий для отдыха населения, повышение качества рекрационных услуг для населения города Рузы"</t>
  </si>
  <si>
    <t>Переселению граждан из аварийного жилищного фонда в Московской области за счет средств, поступивших от государственной корпорации Фонд содействия реформированию жилищно-коммунального хозяйства</t>
  </si>
  <si>
    <t>Софинансирование капитальный ремонт и ремонт дворовых территорий многоквартирных домов и проездов к дворовым территориям многоквартирных домов городского поселения Руза за счет средств Местного бюджета</t>
  </si>
  <si>
    <t>99 8 00 80600</t>
  </si>
  <si>
    <t xml:space="preserve">Прочие расходы </t>
  </si>
  <si>
    <t>Муниципальная программа городского поселения Руза "Доступная среда" на 2016-2018 гг.</t>
  </si>
  <si>
    <t>05 5 00 00000</t>
  </si>
  <si>
    <t>Подпрограмма "Доступная среда" на территории г.п. Руза в социальной сфере</t>
  </si>
  <si>
    <t>05 5 01 00000</t>
  </si>
  <si>
    <t>05 5 01 27510</t>
  </si>
  <si>
    <t>244</t>
  </si>
  <si>
    <t>Основное мероприятие  "Создание безбарьерной среды у подъездов многоквартирных домов"</t>
  </si>
  <si>
    <t>Расходы на реализацию мероприятий по организации доступной среды у подъездов многоквартирных домов</t>
  </si>
  <si>
    <t>99 8 00 80500</t>
  </si>
  <si>
    <t>Дворовые территории многоквартирных домов и проезды к ним</t>
  </si>
  <si>
    <t>Развитие в сфере физкультурной культуры,  культурны, социальной сферы и средств массовой информации за счет средств местного бюджета</t>
  </si>
  <si>
    <t>84 6 02 00000</t>
  </si>
  <si>
    <t>Основное мероприятие "Оформление подписки участникам ВОВ и общественным организациям социальной направленности"</t>
  </si>
  <si>
    <t xml:space="preserve">Основное мероприятие "Социальная поддержка отдельных категорий граждан в виде пособий выплат и улучшения бытовых условий УВОВ, ВОВ и граждан социально-нуждающихся" </t>
  </si>
  <si>
    <t>Пособия, компенсации и иные социальные выплаты гражданам и улучшения бытовых условий УВОВ, ВОВ и граждан социально-нуждающихся</t>
  </si>
  <si>
    <t>Софинансирование из бюджета Московской области  на благоустройство парков</t>
  </si>
  <si>
    <t>Софинансирование из бюджетагородского поеления Рузана благоустройство парков</t>
  </si>
  <si>
    <t xml:space="preserve">Софинансирование приобретения дорожной техники за счет бюджета городского поселения Руза
</t>
  </si>
  <si>
    <t>Основное мероприятие "Софинансирование приобретения дорожной техники"</t>
  </si>
  <si>
    <t>Софинансирование приобретения дорожной техники за счет бюджета городского поселения Руза</t>
  </si>
  <si>
    <t>Финансирование дополнительных мероприятий по развитию ЖКХ и СКС на 2016год</t>
  </si>
  <si>
    <t>"О бюджете городского поселения Руза на 2017 год и
  плановый период  2018 и 2019 годов"</t>
  </si>
  <si>
    <t>Поступления доходов в бюджет городского поселения Руза на 2017 год</t>
  </si>
  <si>
    <t>Муниципальная программа городского поселения Руза "Ремонт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</si>
  <si>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"Благоустройство городского поселения Руза Рузского муниципального района Московской области на 2017-2019 гг"</t>
  </si>
  <si>
    <t>Подпрограмма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</si>
  <si>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 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</si>
  <si>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06 1 02 96020</t>
  </si>
  <si>
    <t>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</si>
  <si>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 xml:space="preserve">Ведомственные целевые программы муниципальных образований в области жилищно - коммунального хозяйства </t>
  </si>
  <si>
    <t>99 8 00 29110</t>
  </si>
  <si>
    <t>Расходы на оплату жилищно-коммунальных услуг за муниципальный жилой фонд</t>
  </si>
  <si>
    <t>Подпрограмма "Содержание мест захоронений на территории городского поселения Руза Рузского муниципального района Московской области   на 2017-2019 гг"</t>
  </si>
  <si>
    <t>Основное мероприятие "Содержание мест захоронений на территории городского поселения Руза"</t>
  </si>
  <si>
    <t>Расходы на реализацию подпрограммы "Содержание мест захоронений на территории городского поселения Руза"</t>
  </si>
  <si>
    <t>02 5 01 27360</t>
  </si>
  <si>
    <t>Расходы на реализацию ВЦП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</si>
  <si>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Обеспечение деятельности подведомственных учреждений библиотек за счет средств местного бюджета на иные цели</t>
  </si>
  <si>
    <t>99 6 00 42980</t>
  </si>
  <si>
    <t>Расходы на реализацию муниципальной программы "Обеспечение жильем молодых семей городского поселения Руза Рузского муниципального района Московской области на 2017-2019 гг"</t>
  </si>
  <si>
    <t>Расходы на реализацию ведомственной целевой программ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</si>
  <si>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Расходы на реализацию подпрограммы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</si>
  <si>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Расходы на реализацию подпрограмм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</si>
  <si>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</si>
  <si>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Расходы на реализацию подпрограммы "Содержание и ремонт уличного освещения городского поселения Руза Рузского муниципального района на 2017-2019 гг"</t>
  </si>
  <si>
    <t>Подпрограмма " Содержание и ремонт уличного освещения городского поселения Руза Рузского муниципального района на 2017-2019 гг"</t>
  </si>
  <si>
    <t>Расходы на реализацию ведомственной целевой программы "Развитие муниципального бюджетного учреждения городского поселения Руза Рузского муниципального района Московской области "Парк культуры и отдыха "Городок" на 2017-2019 гг"</t>
  </si>
  <si>
    <t>Расходы на реализацию ведомственной целевой программы "Читающий город"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</si>
  <si>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 гг."</t>
  </si>
  <si>
    <t xml:space="preserve">Ведомсивенные целевые программы муниципальных образований </t>
  </si>
  <si>
    <t>Ведомственные целевые программы муниципальных образований в области физической культуры и спорта</t>
  </si>
  <si>
    <t>86 0 00 00000</t>
  </si>
  <si>
    <t>86 6 00 00000</t>
  </si>
  <si>
    <t>86 6 01 27610</t>
  </si>
  <si>
    <t>Муниципальная программа городского поселения Руза "Доступная среда" 2016-2018гг.</t>
  </si>
  <si>
    <t>Подпрограмма "Содержание и ремонт уличного освещения городского поселения Руза Рузского муниципального района на 2017-2019гг"</t>
  </si>
  <si>
    <t>Подпрограмма "Ремонт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</si>
  <si>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"Обеспечение жильем молодых семей городского поселения Руза Рузского муниципального района Московской области на 2017-2019 гг"</t>
  </si>
  <si>
    <t>Подпрограмма "Обеспечение жильем молодых семей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</si>
  <si>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"Капитальный ремонт, ремонт и содержание автомобильных дорог общего пользования городского поселения Руза Рузского муниципального района Московской области на 2017-2019 гг"</t>
  </si>
  <si>
    <t>Подпрограмма "Капитальный ремонт, ремонт и содержание автомобильных дорог общего пользования городского поселения Руза на 2017-2019 гг"</t>
  </si>
  <si>
    <t>ВЦП "Проведение капитального ремонта многоквартирных домов на территории г.п. Руза Рузского муниципального района Московской области на 2017-2019 гг"</t>
  </si>
  <si>
    <t>Подпрограмма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</si>
  <si>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Расходы на реализацию подпрограммы "Об энергосбережении и повышение энергетической эффективности в ЖКХ городского поселения Руза Рузского муниципального района Московской области   на 2017-2019 гг"</t>
  </si>
  <si>
    <t>Подпрограмма "Содержание мест захоронений на территории городского поселения Руза Рузского муниципального района Московской области  на 2017-2019 гг"</t>
  </si>
  <si>
    <t>"О бюджете городского поселения Руза на 2017 год 
и плановый период 2018 и 2019 годов"</t>
  </si>
  <si>
    <t>"О бюджете городского поселения Руза на 2017 год
 и плановый период 2018 и 2019 годов"</t>
  </si>
  <si>
    <t>ВЦП "Информатизация деятельности администрации городского поселения Руза Рузского муниципального района Московской области на 2017-2019"</t>
  </si>
  <si>
    <t>расходы на развитие и обеспечения функционирования информационно-технологической инфроструктуры обеспечения деятельности органов местного самоуправления города Рузы"</t>
  </si>
  <si>
    <t>000 2 02 15001 13 0000 151</t>
  </si>
  <si>
    <t>Расходы на реализацию ВЦП "Проведение капитального ремонта многоквартирных домов на территории городского поселения Руза Рузского муниципального района Московской области на 2017-2019 гг"</t>
  </si>
  <si>
    <t>Ведомственная целевая программа "Социальная поддержка граждан городского поселения Руза Рузского муниципального района Московской областина 2017-2019гг."</t>
  </si>
  <si>
    <t>90 0 00 40810</t>
  </si>
  <si>
    <t>01 1 01 27810</t>
  </si>
  <si>
    <t>01 1 02 27810</t>
  </si>
  <si>
    <t>Подпрограмма "Содержание и ремонт уличного освещения городского поселения Руза Рузского муниципального района на 2017-2019 гг"</t>
  </si>
  <si>
    <t>Подпрограмма "Содержание и благоустройство скверов, цветников, газонов городского поселения Руза Рузского муниципального района Московской области на 2017-2019 гг"</t>
  </si>
  <si>
    <t>Подпрограмма " Ремонт и содержание  дворовых территорий многоквартирных домов, проездов к дворовым территориям многоквартирных домов городского поселения Руза Рузского муниципального района Московской области   на 2017-2019 гг"</t>
  </si>
  <si>
    <t>Муниципальная программа городского поселения Руза "Обеспечение жильем молодых семей городского поселения Руза Рузского муниципального района Московской области на 2017-2019 гг"</t>
  </si>
  <si>
    <t>Подпрграмма "Обеспечение жильем молодых семей городского поселения Руза Рузского муниципального района Московской области на 2017-2019 гг"</t>
  </si>
  <si>
    <t xml:space="preserve">Софинансирование из Федерального бюджета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</si>
  <si>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Расходы на реализацию ВЦП "Информатизация деятельности администрации городского поселения Руза Рузского муниципального района Московской области на 2017-2019 гг"</t>
  </si>
  <si>
    <t>Муниципальная программа городского поселения Руза "Доступная среда" на 2016-2018гг.</t>
  </si>
  <si>
    <t>Основное мероприятие проведение реконструкции Спорткосплекса "Руза"</t>
  </si>
  <si>
    <t xml:space="preserve">Распределение бюджетных ассигнований городского поселения Руза на 2017 год по разделам, подразделам,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видов расходов классификации расходов бюджетов  </t>
  </si>
  <si>
    <t xml:space="preserve">Расходы бюджета городского поселения Руза на 2017 год, целевым статьям (муниципальным и ведомственным целевым программам городского поселения Руза и непрограммным направлениям деятельности) группам и подгруппам  видов расходов классификации расходов бюджетов  </t>
  </si>
  <si>
    <t xml:space="preserve">Ведомственная структура расходов бюджета городского поселения Руза по разделам, 
подразделам, целевым статьям и видам расходов на 2017 год  </t>
  </si>
  <si>
    <t>Основное мероприятие реконструкция МБУ "Парка культуры и отдыха "Городок"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</si>
  <si>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</si>
  <si>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</si>
  <si>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</si>
  <si>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</si>
  <si>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2 02 20051 13 0000 151</t>
  </si>
  <si>
    <t>2 02 29999 13 0000 151</t>
  </si>
  <si>
    <t>2 02 35485 13 0000 151</t>
  </si>
  <si>
    <t>Субвенции бюджетам городских поселений на обеспечение жильем граждан, уволенных с военной службы (службы), и приравненных к ним лиц</t>
  </si>
  <si>
    <t>2 02 45160 13 0000 151</t>
  </si>
  <si>
    <t>2 02 45144 13 0000 151</t>
  </si>
  <si>
    <t>2 02 49999 13 0000 151</t>
  </si>
  <si>
    <t>01 1 02 00000</t>
  </si>
  <si>
    <t>Основное мероприятие:  по осуществлению дорожной деятельности в отношении ремонта автомобильных дорог местного значения в границах гп Руза</t>
  </si>
  <si>
    <t>Основное мероприятие: по  осуществлению дорожной деятельности в отношении содержания автомобильных дорог местного значения в границах гп Руза</t>
  </si>
  <si>
    <t>01 1 02 0000</t>
  </si>
  <si>
    <t>"О бюджете городского поселения Руза на 2017 год 
и плановый период 2018 и 201 годов"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</si>
  <si>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Руза по решению вопросов местного значения городского поселения Руза на 2017 год</t>
  </si>
  <si>
    <t>Расходы на реализацию 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</si>
  <si>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Источники внутреннего финансирования дефицита бюджета городского поселения Руза
 на 2017 год</t>
  </si>
  <si>
    <t>86 6 01 00000</t>
  </si>
  <si>
    <t>Ведомственной целевой программы "Реконструкция и капитальный ремонт муниципального  бюджетного учреждения  городского поселения Руза "Спорткомплекс "Руза" на 2017-2019гг."</t>
  </si>
  <si>
    <t>"Основное мероприятие проведение реконструкции Спорткосплекса "Руза"</t>
  </si>
  <si>
    <t>Х</t>
  </si>
  <si>
    <t>I. Привлечение заимствований</t>
  </si>
  <si>
    <t>Ед. измерения: тыс. рублей</t>
  </si>
  <si>
    <t>№ п/п</t>
  </si>
  <si>
    <t>Виды заимствований</t>
  </si>
  <si>
    <t xml:space="preserve">Объем привлечения средств </t>
  </si>
  <si>
    <t>Кредитные договоры и соглашения, заключенные от имени городского поселения Руза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</si>
  <si>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</si>
  <si>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</si>
  <si>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</t>
  </si>
  <si>
    <t>2017 год</t>
  </si>
  <si>
    <t>Итого:</t>
  </si>
  <si>
    <t>Муниципальные внутренние заимствования городского поселения Руза на 2017 год</t>
  </si>
  <si>
    <t>Приложение №14</t>
  </si>
  <si>
    <t xml:space="preserve">ИТОГО:  </t>
  </si>
  <si>
    <t>Основное мероприятие "Приобретение техники для нужд благоустройства"</t>
  </si>
  <si>
    <t>Подпрограмма "Приобретение техники для нужд благоустройства"</t>
  </si>
  <si>
    <t>от 08 декабря 2016 года №  227/51</t>
  </si>
  <si>
    <t>от 08 декабря 2016 года № 227/51</t>
  </si>
  <si>
    <t>от  08 декабря 2016 года № 227/51</t>
  </si>
  <si>
    <t xml:space="preserve">Основное мероприятие реконструкция </t>
  </si>
  <si>
    <t>000 2 02 35118 13 0000 151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</si>
  <si>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</si>
  <si>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</si>
  <si>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</si>
  <si>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</si>
  <si>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на осуществление первичного воинского учета на территориях, где отсутствуют военные комиссариаты</t>
  </si>
  <si>
    <t>01 2 02 00000</t>
  </si>
  <si>
    <t>01 2 02 S0240</t>
  </si>
  <si>
    <t>99 6 00 41980</t>
  </si>
  <si>
    <t>99 0 00 51180</t>
  </si>
  <si>
    <t>Обеспечение деятельности подведомственных учреждений дворцов и домов культуры, других учреждений культуры и средств массовой информации за счет средств местного бюджета на иные цели</t>
  </si>
  <si>
    <t>02 6 01 S1360</t>
  </si>
  <si>
    <t>Софинансирование на реализацию подпрограммы "Приобретение техники для произведения работ по внутреннему благоустройству территории городского поселения Руза"</t>
  </si>
  <si>
    <t xml:space="preserve">к Решению Совета депутатов 
городского поселения Руза </t>
  </si>
  <si>
    <t>Приложение №3</t>
  </si>
  <si>
    <t>Приложение №5</t>
  </si>
  <si>
    <t>Приложение №7</t>
  </si>
  <si>
    <t>Софинансирование подпрограммы "Приобретение техники для произведения работ по внутреннему благоустройству территории городского поселения Руза"</t>
  </si>
  <si>
    <t>2 02 20302 13 0000 151</t>
  </si>
  <si>
    <t>2 02 29999 13 0002 151</t>
  </si>
  <si>
    <t>2 02 20301 13 0000 151</t>
  </si>
  <si>
    <t>Субсидии бюджетам муниципальных образований на обеспечение мероприятий по капитальному ремонту многоквартирных домов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</si>
  <si>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</si>
  <si>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</si>
  <si>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подпрограмма "Участие в государственной программе Московской области «Дороги Подмосковья» на 2017-2019 гг."</t>
  </si>
  <si>
    <t>от 23 марта 2017 года № 247/55</t>
  </si>
  <si>
    <t>Перечень главных администраторов доходов бюджета
 городского поселения Руза на 2017 год</t>
  </si>
  <si>
    <t>1 11 03050 13 0000 120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</si>
  <si>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</si>
  <si>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</si>
  <si>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</si>
  <si>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</si>
  <si>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2 02 15001 13 0000 151</t>
  </si>
  <si>
    <t>2 02 20298 13 0000 151</t>
  </si>
  <si>
    <t>2 02 20299 13 0000 151</t>
  </si>
  <si>
    <t>2 02 35118 13 0000 151</t>
  </si>
  <si>
    <t>2 07 05000 13 0000 180</t>
  </si>
  <si>
    <t>Доходы бюджетов поселений от возврата остатков  субсидий, субвенций и иных межбюджетных трансфертов, имеющих целевое назначение, прошлых  лет из бюджетов муниципальных районов</t>
  </si>
  <si>
    <t>2 19 25020 13 0000 151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</si>
  <si>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</si>
  <si>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</si>
  <si>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</si>
  <si>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2 03 05050 13 0000 180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</si>
  <si>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</si>
  <si>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2 03 05030 13 0000 180</t>
  </si>
  <si>
    <t>Безвозмездные поступления в бюджеты поселений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</si>
  <si>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000 2 02 20051 13 0000 151
</t>
  </si>
  <si>
    <t>000 2 02 20216 13 0000 151</t>
  </si>
  <si>
    <t>000 2 02 20301 13 0000 151</t>
  </si>
  <si>
    <t>Межбюджетные трансферты бюджетам муниципальных районов  софинансирование проведение мероприятий по ремонту автомобильных дорог городского поселения Руза "Участие в государственной программе Московской области «Дороги Подмосковья» на 2017-2019 гг."</t>
  </si>
  <si>
    <t>1 17 01050 13 0000180</t>
  </si>
  <si>
    <t>001</t>
  </si>
  <si>
    <t>Невыясненные поступления, зачисляемые в бюджеты городских поселений</t>
  </si>
  <si>
    <t>Перечисление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</si>
  <si>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01 2 02 60240</t>
  </si>
  <si>
    <t>Софинансирования работ по ремонту дворовых территорий многоквартирных домов городского поселения Руза за счет средств бюджета Московской обл.</t>
  </si>
  <si>
    <t>83 8 02 60950</t>
  </si>
  <si>
    <t>83 8 02 00000</t>
  </si>
  <si>
    <t>Основное мероприятие "Ремонт подъездов многоквартирных домов"</t>
  </si>
  <si>
    <t>Софинансирование из бюджета Московской области на ремонт подъездов многоквартирных домов</t>
  </si>
  <si>
    <t>Ремонт дворовых территорий  многоквартирных домов городского поселения Руза за счет средств местного бюджета</t>
  </si>
  <si>
    <t>Межбюджетные трансферты софинасирования работ по ремонту  автомобильных дорог г.п. Руза за счет средств местного бюджета</t>
  </si>
  <si>
    <t xml:space="preserve">Софинансирование из бюджета Московской области муниципальной программы "Обеспечение жильем молодых семей городского поселения Руза Рузского муниципального района Московской области на 2017-2019 гг" </t>
  </si>
  <si>
    <t>от ______2017 года № _____</t>
  </si>
  <si>
    <t>от________ 2017 года № ______</t>
  </si>
  <si>
    <t>от __________2017 года №______</t>
  </si>
  <si>
    <t>от _______2017года № _____</t>
  </si>
  <si>
    <t>от _________ 2017 года №_____</t>
  </si>
  <si>
    <t>Софинансирование из бюджета гп Руза на ремонт подъездов многоквартирных домов</t>
  </si>
  <si>
    <t>83 8 02 S0950</t>
  </si>
  <si>
    <t>Межбюджетные трансферты на мероприятия по ремонту автомобильных дорог территории гп Руза за счет средств бюджета Московской области</t>
  </si>
  <si>
    <t xml:space="preserve">основное мероприятие проведение работ по ремонту автомобильных дорог городского поселения Руза </t>
  </si>
  <si>
    <t xml:space="preserve">основное мероприятие  проведение работ по ремонту дворовых территорий многоквартирных домов городского поселения Руза </t>
  </si>
  <si>
    <t xml:space="preserve">к Решению Совета депутатов 
Рузского городского округа </t>
  </si>
  <si>
    <t>000 2 02 29999 13 0000 151</t>
  </si>
  <si>
    <t>000 2 02 20299 13 0000 151</t>
  </si>
  <si>
    <t>Московской области</t>
  </si>
  <si>
    <t>Рузского муниципального района Московской области</t>
  </si>
  <si>
    <t>от "25" октября 2017 года № 138/13</t>
  </si>
  <si>
    <t xml:space="preserve">к решению Совета депутатов 
Рузского городского округа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</si>
</sst>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.000"/>
    <numFmt numFmtId="203" formatCode="#,##0.0**"/>
    <numFmt numFmtId="204" formatCode="**#,##0.0"/>
    <numFmt numFmtId="205" formatCode="#,##0.0*&quot;"/>
    <numFmt numFmtId="206" formatCode="#,##0.0000"/>
    <numFmt numFmtId="207" formatCode="#,##0.0000000000"/>
    <numFmt numFmtId="208" formatCode="#,##0.000000000000000000000000"/>
    <numFmt numFmtId="209" formatCode="0.00000000000000000000000%"/>
    <numFmt numFmtId="210" formatCode="0.000000000000000000000000000000%"/>
    <numFmt numFmtId="211" formatCode="\+\ #,###"/>
    <numFmt numFmtId="212" formatCode="\ #,###"/>
    <numFmt numFmtId="213" formatCode="#,###"/>
    <numFmt numFmtId="214" formatCode="#,##0.00_р_.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7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 CYR"/>
      <family val="0"/>
    </font>
    <font>
      <sz val="8"/>
      <name val="Times New Roman"/>
      <family val="1"/>
    </font>
    <font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name val="Arial Cyr"/>
      <family val="0"/>
    </font>
    <font>
      <sz val="11"/>
      <color indexed="1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4">
    <xf numFmtId="0" fontId="0" fillId="0" borderId="0" xfId="0" applyAlignment="1">
      <alignment/>
    </xf>
    <xf numFmtId="49" fontId="20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 vertical="top"/>
    </xf>
    <xf numFmtId="0" fontId="20" fillId="24" borderId="0" xfId="0" applyFont="1" applyFill="1" applyAlignment="1">
      <alignment vertical="center"/>
    </xf>
    <xf numFmtId="49" fontId="26" fillId="24" borderId="10" xfId="0" applyNumberFormat="1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Alignment="1">
      <alignment/>
    </xf>
    <xf numFmtId="49" fontId="20" fillId="24" borderId="0" xfId="0" applyNumberFormat="1" applyFont="1" applyFill="1" applyAlignment="1">
      <alignment vertical="top"/>
    </xf>
    <xf numFmtId="0" fontId="30" fillId="0" borderId="0" xfId="0" applyFont="1" applyAlignment="1">
      <alignment/>
    </xf>
    <xf numFmtId="187" fontId="32" fillId="0" borderId="0" xfId="0" applyNumberFormat="1" applyFont="1" applyBorder="1" applyAlignment="1">
      <alignment wrapText="1"/>
    </xf>
    <xf numFmtId="187" fontId="32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33" fillId="0" borderId="0" xfId="0" applyNumberFormat="1" applyFont="1" applyBorder="1" applyAlignment="1">
      <alignment/>
    </xf>
    <xf numFmtId="171" fontId="33" fillId="0" borderId="0" xfId="62" applyFont="1" applyBorder="1" applyAlignment="1">
      <alignment/>
    </xf>
    <xf numFmtId="0" fontId="3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25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 applyProtection="1">
      <alignment horizontal="center" vertical="center"/>
      <protection/>
    </xf>
    <xf numFmtId="49" fontId="26" fillId="4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2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9" fillId="24" borderId="10" xfId="0" applyNumberFormat="1" applyFont="1" applyFill="1" applyBorder="1" applyAlignment="1">
      <alignment vertical="top" wrapText="1"/>
    </xf>
    <xf numFmtId="187" fontId="25" fillId="24" borderId="10" xfId="0" applyNumberFormat="1" applyFont="1" applyFill="1" applyBorder="1" applyAlignment="1">
      <alignment vertical="center"/>
    </xf>
    <xf numFmtId="187" fontId="20" fillId="24" borderId="10" xfId="0" applyNumberFormat="1" applyFont="1" applyFill="1" applyBorder="1" applyAlignment="1">
      <alignment/>
    </xf>
    <xf numFmtId="187" fontId="20" fillId="24" borderId="10" xfId="0" applyNumberFormat="1" applyFont="1" applyFill="1" applyBorder="1" applyAlignment="1">
      <alignment vertical="center"/>
    </xf>
    <xf numFmtId="187" fontId="20" fillId="0" borderId="10" xfId="0" applyNumberFormat="1" applyFont="1" applyFill="1" applyBorder="1" applyAlignment="1">
      <alignment/>
    </xf>
    <xf numFmtId="187" fontId="25" fillId="24" borderId="10" xfId="0" applyNumberFormat="1" applyFont="1" applyFill="1" applyBorder="1" applyAlignment="1">
      <alignment/>
    </xf>
    <xf numFmtId="187" fontId="20" fillId="0" borderId="0" xfId="0" applyNumberFormat="1" applyFont="1" applyBorder="1" applyAlignment="1">
      <alignment wrapText="1"/>
    </xf>
    <xf numFmtId="187" fontId="26" fillId="0" borderId="0" xfId="0" applyNumberFormat="1" applyFont="1" applyBorder="1" applyAlignment="1">
      <alignment horizontal="left" wrapText="1"/>
    </xf>
    <xf numFmtId="0" fontId="25" fillId="0" borderId="0" xfId="0" applyFont="1" applyBorder="1" applyAlignment="1">
      <alignment/>
    </xf>
    <xf numFmtId="187" fontId="20" fillId="0" borderId="0" xfId="0" applyNumberFormat="1" applyFont="1" applyBorder="1" applyAlignment="1">
      <alignment horizontal="right" wrapText="1"/>
    </xf>
    <xf numFmtId="187" fontId="25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87" fontId="25" fillId="0" borderId="10" xfId="0" applyNumberFormat="1" applyFont="1" applyBorder="1" applyAlignment="1">
      <alignment wrapText="1"/>
    </xf>
    <xf numFmtId="187" fontId="21" fillId="0" borderId="10" xfId="0" applyNumberFormat="1" applyFont="1" applyBorder="1" applyAlignment="1">
      <alignment horizontal="center" vertical="top" wrapText="1"/>
    </xf>
    <xf numFmtId="187" fontId="21" fillId="24" borderId="10" xfId="0" applyNumberFormat="1" applyFont="1" applyFill="1" applyBorder="1" applyAlignment="1">
      <alignment horizontal="right" vertical="top" wrapText="1"/>
    </xf>
    <xf numFmtId="49" fontId="26" fillId="26" borderId="10" xfId="0" applyNumberFormat="1" applyFont="1" applyFill="1" applyBorder="1" applyAlignment="1" applyProtection="1">
      <alignment horizontal="center" vertical="center"/>
      <protection/>
    </xf>
    <xf numFmtId="49" fontId="26" fillId="27" borderId="10" xfId="0" applyNumberFormat="1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/>
    </xf>
    <xf numFmtId="49" fontId="26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26" borderId="10" xfId="0" applyNumberFormat="1" applyFont="1" applyFill="1" applyBorder="1" applyAlignment="1">
      <alignment horizontal="center" vertical="center"/>
    </xf>
    <xf numFmtId="171" fontId="33" fillId="0" borderId="0" xfId="64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49" fontId="20" fillId="24" borderId="0" xfId="0" applyNumberFormat="1" applyFont="1" applyFill="1" applyAlignment="1">
      <alignment vertical="top" wrapText="1"/>
    </xf>
    <xf numFmtId="49" fontId="26" fillId="24" borderId="11" xfId="0" applyNumberFormat="1" applyFont="1" applyFill="1" applyBorder="1" applyAlignment="1">
      <alignment horizontal="center"/>
    </xf>
    <xf numFmtId="49" fontId="31" fillId="24" borderId="1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26" fillId="0" borderId="0" xfId="0" applyNumberFormat="1" applyFont="1" applyAlignment="1">
      <alignment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187" fontId="20" fillId="28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/>
    </xf>
    <xf numFmtId="49" fontId="26" fillId="29" borderId="10" xfId="0" applyNumberFormat="1" applyFont="1" applyFill="1" applyBorder="1" applyAlignment="1">
      <alignment horizontal="center" vertical="center"/>
    </xf>
    <xf numFmtId="49" fontId="26" fillId="29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/>
    </xf>
    <xf numFmtId="49" fontId="26" fillId="2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center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20" borderId="10" xfId="0" applyFont="1" applyFill="1" applyBorder="1" applyAlignment="1" applyProtection="1">
      <alignment horizontal="center" vertical="center" wrapText="1"/>
      <protection/>
    </xf>
    <xf numFmtId="0" fontId="26" fillId="29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 applyProtection="1">
      <alignment horizontal="center" vertical="center" wrapText="1"/>
      <protection/>
    </xf>
    <xf numFmtId="0" fontId="26" fillId="26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177" fontId="26" fillId="0" borderId="0" xfId="0" applyNumberFormat="1" applyFont="1" applyAlignment="1">
      <alignment horizontal="right"/>
    </xf>
    <xf numFmtId="177" fontId="2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Border="1" applyAlignment="1">
      <alignment horizontal="right" vertical="top" wrapText="1"/>
    </xf>
    <xf numFmtId="49" fontId="25" fillId="0" borderId="0" xfId="0" applyNumberFormat="1" applyFont="1" applyBorder="1" applyAlignment="1">
      <alignment horizontal="left" vertical="top" wrapText="1"/>
    </xf>
    <xf numFmtId="187" fontId="21" fillId="0" borderId="0" xfId="0" applyNumberFormat="1" applyFont="1" applyBorder="1" applyAlignment="1">
      <alignment vertical="top" wrapText="1"/>
    </xf>
    <xf numFmtId="187" fontId="21" fillId="0" borderId="0" xfId="0" applyNumberFormat="1" applyFont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top" wrapText="1"/>
    </xf>
    <xf numFmtId="187" fontId="26" fillId="4" borderId="10" xfId="0" applyNumberFormat="1" applyFont="1" applyFill="1" applyBorder="1" applyAlignment="1" applyProtection="1">
      <alignment/>
      <protection/>
    </xf>
    <xf numFmtId="187" fontId="26" fillId="20" borderId="10" xfId="0" applyNumberFormat="1" applyFont="1" applyFill="1" applyBorder="1" applyAlignment="1" applyProtection="1">
      <alignment/>
      <protection/>
    </xf>
    <xf numFmtId="187" fontId="26" fillId="27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/>
    </xf>
    <xf numFmtId="187" fontId="26" fillId="27" borderId="10" xfId="0" applyNumberFormat="1" applyFont="1" applyFill="1" applyBorder="1" applyAlignment="1">
      <alignment/>
    </xf>
    <xf numFmtId="187" fontId="26" fillId="27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>
      <alignment/>
    </xf>
    <xf numFmtId="187" fontId="26" fillId="20" borderId="10" xfId="0" applyNumberFormat="1" applyFont="1" applyFill="1" applyBorder="1" applyAlignment="1" applyProtection="1">
      <alignment/>
      <protection locked="0"/>
    </xf>
    <xf numFmtId="187" fontId="26" fillId="4" borderId="10" xfId="0" applyNumberFormat="1" applyFont="1" applyFill="1" applyBorder="1" applyAlignment="1" applyProtection="1">
      <alignment/>
      <protection locked="0"/>
    </xf>
    <xf numFmtId="187" fontId="26" fillId="26" borderId="10" xfId="0" applyNumberFormat="1" applyFont="1" applyFill="1" applyBorder="1" applyAlignment="1" applyProtection="1">
      <alignment/>
      <protection locked="0"/>
    </xf>
    <xf numFmtId="187" fontId="26" fillId="0" borderId="10" xfId="0" applyNumberFormat="1" applyFont="1" applyFill="1" applyBorder="1" applyAlignment="1" applyProtection="1">
      <alignment/>
      <protection/>
    </xf>
    <xf numFmtId="187" fontId="26" fillId="27" borderId="11" xfId="0" applyNumberFormat="1" applyFont="1" applyFill="1" applyBorder="1" applyAlignment="1">
      <alignment horizontal="right"/>
    </xf>
    <xf numFmtId="187" fontId="26" fillId="0" borderId="10" xfId="0" applyNumberFormat="1" applyFont="1" applyBorder="1" applyAlignment="1">
      <alignment/>
    </xf>
    <xf numFmtId="187" fontId="26" fillId="29" borderId="10" xfId="0" applyNumberFormat="1" applyFont="1" applyFill="1" applyBorder="1" applyAlignment="1">
      <alignment/>
    </xf>
    <xf numFmtId="187" fontId="26" fillId="26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right" wrapText="1"/>
    </xf>
    <xf numFmtId="0" fontId="26" fillId="30" borderId="10" xfId="0" applyFont="1" applyFill="1" applyBorder="1" applyAlignment="1">
      <alignment horizontal="center" vertical="center" wrapText="1"/>
    </xf>
    <xf numFmtId="49" fontId="26" fillId="30" borderId="10" xfId="0" applyNumberFormat="1" applyFont="1" applyFill="1" applyBorder="1" applyAlignment="1">
      <alignment horizontal="center" vertical="center"/>
    </xf>
    <xf numFmtId="187" fontId="26" fillId="30" borderId="10" xfId="0" applyNumberFormat="1" applyFont="1" applyFill="1" applyBorder="1" applyAlignment="1">
      <alignment/>
    </xf>
    <xf numFmtId="0" fontId="20" fillId="0" borderId="0" xfId="0" applyFont="1" applyAlignment="1">
      <alignment horizontal="right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30" borderId="10" xfId="0" applyNumberFormat="1" applyFont="1" applyFill="1" applyBorder="1" applyAlignment="1" applyProtection="1">
      <alignment horizontal="center" vertical="center"/>
      <protection/>
    </xf>
    <xf numFmtId="187" fontId="35" fillId="25" borderId="10" xfId="0" applyNumberFormat="1" applyFont="1" applyFill="1" applyBorder="1" applyAlignment="1" applyProtection="1">
      <alignment/>
      <protection/>
    </xf>
    <xf numFmtId="187" fontId="26" fillId="0" borderId="10" xfId="0" applyNumberFormat="1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26" fillId="27" borderId="10" xfId="0" applyFont="1" applyFill="1" applyBorder="1" applyAlignment="1" applyProtection="1">
      <alignment horizontal="left" vertical="center" wrapText="1"/>
      <protection/>
    </xf>
    <xf numFmtId="0" fontId="28" fillId="0" borderId="10" xfId="54" applyNumberFormat="1" applyFont="1" applyFill="1" applyBorder="1" applyAlignment="1">
      <alignment horizontal="left" vertical="center" wrapText="1"/>
      <protection/>
    </xf>
    <xf numFmtId="171" fontId="31" fillId="0" borderId="0" xfId="64" applyFont="1" applyBorder="1" applyAlignment="1">
      <alignment/>
    </xf>
    <xf numFmtId="0" fontId="35" fillId="25" borderId="10" xfId="0" applyFont="1" applyFill="1" applyBorder="1" applyAlignment="1" applyProtection="1">
      <alignment horizontal="left" vertical="center" wrapText="1"/>
      <protection/>
    </xf>
    <xf numFmtId="187" fontId="0" fillId="0" borderId="0" xfId="0" applyNumberFormat="1" applyAlignment="1">
      <alignment/>
    </xf>
    <xf numFmtId="0" fontId="26" fillId="4" borderId="10" xfId="0" applyFont="1" applyFill="1" applyBorder="1" applyAlignment="1" applyProtection="1">
      <alignment horizontal="left" vertical="center" wrapText="1"/>
      <protection/>
    </xf>
    <xf numFmtId="0" fontId="26" fillId="20" borderId="10" xfId="0" applyFont="1" applyFill="1" applyBorder="1" applyAlignment="1" applyProtection="1">
      <alignment horizontal="left" vertical="center" wrapText="1"/>
      <protection/>
    </xf>
    <xf numFmtId="0" fontId="26" fillId="26" borderId="10" xfId="0" applyFont="1" applyFill="1" applyBorder="1" applyAlignment="1">
      <alignment horizontal="left" vertical="center" wrapText="1"/>
    </xf>
    <xf numFmtId="0" fontId="39" fillId="0" borderId="10" xfId="54" applyNumberFormat="1" applyFont="1" applyFill="1" applyBorder="1" applyAlignment="1">
      <alignment horizontal="left" vertical="center" wrapText="1"/>
      <protection/>
    </xf>
    <xf numFmtId="0" fontId="39" fillId="27" borderId="10" xfId="54" applyNumberFormat="1" applyFont="1" applyFill="1" applyBorder="1" applyAlignment="1">
      <alignment horizontal="left" vertical="center" wrapText="1"/>
      <protection/>
    </xf>
    <xf numFmtId="0" fontId="26" fillId="26" borderId="10" xfId="0" applyFont="1" applyFill="1" applyBorder="1" applyAlignment="1" applyProtection="1">
      <alignment horizontal="left" vertical="center" wrapText="1"/>
      <protection/>
    </xf>
    <xf numFmtId="0" fontId="0" fillId="27" borderId="0" xfId="0" applyFill="1" applyAlignment="1">
      <alignment/>
    </xf>
    <xf numFmtId="0" fontId="26" fillId="27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30" borderId="10" xfId="0" applyFont="1" applyFill="1" applyBorder="1" applyAlignment="1">
      <alignment horizontal="left" vertical="center" wrapText="1"/>
    </xf>
    <xf numFmtId="0" fontId="35" fillId="29" borderId="10" xfId="0" applyFont="1" applyFill="1" applyBorder="1" applyAlignment="1" applyProtection="1">
      <alignment horizontal="left" vertical="center" wrapText="1"/>
      <protection/>
    </xf>
    <xf numFmtId="0" fontId="20" fillId="27" borderId="10" xfId="0" applyFont="1" applyFill="1" applyBorder="1" applyAlignment="1" applyProtection="1">
      <alignment horizontal="left" vertical="center" wrapText="1"/>
      <protection/>
    </xf>
    <xf numFmtId="187" fontId="20" fillId="27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87" fontId="26" fillId="27" borderId="1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left" vertical="top" wrapText="1"/>
    </xf>
    <xf numFmtId="187" fontId="21" fillId="0" borderId="10" xfId="0" applyNumberFormat="1" applyFont="1" applyBorder="1" applyAlignment="1">
      <alignment vertical="center" wrapText="1"/>
    </xf>
    <xf numFmtId="187" fontId="35" fillId="0" borderId="10" xfId="0" applyNumberFormat="1" applyFont="1" applyBorder="1" applyAlignment="1">
      <alignment wrapText="1"/>
    </xf>
    <xf numFmtId="49" fontId="35" fillId="0" borderId="10" xfId="0" applyNumberFormat="1" applyFont="1" applyBorder="1" applyAlignment="1">
      <alignment horizontal="center" vertical="top" wrapText="1"/>
    </xf>
    <xf numFmtId="187" fontId="35" fillId="0" borderId="10" xfId="0" applyNumberFormat="1" applyFont="1" applyBorder="1" applyAlignment="1">
      <alignment vertical="center" wrapText="1"/>
    </xf>
    <xf numFmtId="187" fontId="35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horizontal="right" wrapText="1"/>
    </xf>
    <xf numFmtId="49" fontId="35" fillId="0" borderId="10" xfId="0" applyNumberFormat="1" applyFont="1" applyBorder="1" applyAlignment="1">
      <alignment horizontal="righ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right" vertical="top" wrapText="1"/>
    </xf>
    <xf numFmtId="187" fontId="26" fillId="0" borderId="10" xfId="0" applyNumberFormat="1" applyFont="1" applyBorder="1" applyAlignment="1">
      <alignment vertical="center" wrapText="1"/>
    </xf>
    <xf numFmtId="187" fontId="26" fillId="0" borderId="10" xfId="0" applyNumberFormat="1" applyFont="1" applyBorder="1" applyAlignment="1">
      <alignment horizontal="right" vertical="top" wrapText="1"/>
    </xf>
    <xf numFmtId="187" fontId="26" fillId="24" borderId="10" xfId="0" applyNumberFormat="1" applyFont="1" applyFill="1" applyBorder="1" applyAlignment="1">
      <alignment horizontal="right" vertical="top" wrapText="1"/>
    </xf>
    <xf numFmtId="187" fontId="35" fillId="0" borderId="10" xfId="0" applyNumberFormat="1" applyFont="1" applyBorder="1" applyAlignment="1">
      <alignment horizontal="left" vertical="center" wrapText="1"/>
    </xf>
    <xf numFmtId="187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right" wrapText="1"/>
    </xf>
    <xf numFmtId="49" fontId="26" fillId="0" borderId="10" xfId="0" applyNumberFormat="1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 wrapText="1"/>
    </xf>
    <xf numFmtId="49" fontId="26" fillId="31" borderId="10" xfId="0" applyNumberFormat="1" applyFont="1" applyFill="1" applyBorder="1" applyAlignment="1">
      <alignment horizontal="left" vertical="center" wrapText="1"/>
    </xf>
    <xf numFmtId="49" fontId="26" fillId="31" borderId="10" xfId="0" applyNumberFormat="1" applyFont="1" applyFill="1" applyBorder="1" applyAlignment="1">
      <alignment horizontal="center" vertical="center" wrapText="1"/>
    </xf>
    <xf numFmtId="49" fontId="26" fillId="31" borderId="10" xfId="0" applyNumberFormat="1" applyFont="1" applyFill="1" applyBorder="1" applyAlignment="1" applyProtection="1">
      <alignment horizontal="center" vertical="center"/>
      <protection/>
    </xf>
    <xf numFmtId="49" fontId="26" fillId="31" borderId="10" xfId="0" applyNumberFormat="1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 locked="0"/>
    </xf>
    <xf numFmtId="0" fontId="26" fillId="31" borderId="10" xfId="0" applyFont="1" applyFill="1" applyBorder="1" applyAlignment="1" applyProtection="1">
      <alignment horizontal="center" vertical="center" wrapText="1"/>
      <protection/>
    </xf>
    <xf numFmtId="187" fontId="26" fillId="31" borderId="10" xfId="0" applyNumberFormat="1" applyFont="1" applyFill="1" applyBorder="1" applyAlignment="1" applyProtection="1">
      <alignment/>
      <protection/>
    </xf>
    <xf numFmtId="0" fontId="26" fillId="31" borderId="10" xfId="0" applyFont="1" applyFill="1" applyBorder="1" applyAlignment="1" applyProtection="1">
      <alignment horizontal="left" vertical="center" wrapText="1"/>
      <protection/>
    </xf>
    <xf numFmtId="49" fontId="26" fillId="31" borderId="10" xfId="0" applyNumberFormat="1" applyFont="1" applyFill="1" applyBorder="1" applyAlignment="1" applyProtection="1">
      <alignment horizontal="center" vertical="center"/>
      <protection locked="0"/>
    </xf>
    <xf numFmtId="49" fontId="35" fillId="24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 applyProtection="1">
      <alignment horizontal="center" vertical="center" wrapText="1"/>
      <protection/>
    </xf>
    <xf numFmtId="49" fontId="26" fillId="31" borderId="10" xfId="0" applyNumberFormat="1" applyFont="1" applyFill="1" applyBorder="1" applyAlignment="1">
      <alignment horizontal="center" vertical="center"/>
    </xf>
    <xf numFmtId="187" fontId="26" fillId="31" borderId="10" xfId="0" applyNumberFormat="1" applyFont="1" applyFill="1" applyBorder="1" applyAlignment="1">
      <alignment/>
    </xf>
    <xf numFmtId="49" fontId="26" fillId="31" borderId="11" xfId="0" applyNumberFormat="1" applyFont="1" applyFill="1" applyBorder="1" applyAlignment="1">
      <alignment horizontal="center"/>
    </xf>
    <xf numFmtId="187" fontId="26" fillId="31" borderId="11" xfId="0" applyNumberFormat="1" applyFont="1" applyFill="1" applyBorder="1" applyAlignment="1">
      <alignment horizontal="right"/>
    </xf>
    <xf numFmtId="0" fontId="20" fillId="28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vertical="top" wrapText="1"/>
    </xf>
    <xf numFmtId="0" fontId="53" fillId="32" borderId="10" xfId="0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53" fillId="0" borderId="10" xfId="0" applyFont="1" applyBorder="1" applyAlignment="1">
      <alignment horizontal="left" wrapText="1"/>
    </xf>
    <xf numFmtId="49" fontId="20" fillId="27" borderId="10" xfId="0" applyNumberFormat="1" applyFont="1" applyFill="1" applyBorder="1" applyAlignment="1">
      <alignment vertical="top" wrapText="1"/>
    </xf>
    <xf numFmtId="0" fontId="20" fillId="27" borderId="10" xfId="0" applyNumberFormat="1" applyFont="1" applyFill="1" applyBorder="1" applyAlignment="1">
      <alignment horizontal="left" vertical="top" wrapText="1" shrinkToFi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49" fontId="26" fillId="28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wrapText="1"/>
    </xf>
    <xf numFmtId="187" fontId="20" fillId="0" borderId="10" xfId="0" applyNumberFormat="1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7" fontId="26" fillId="27" borderId="1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/>
    </xf>
    <xf numFmtId="0" fontId="26" fillId="31" borderId="10" xfId="0" applyNumberFormat="1" applyFont="1" applyFill="1" applyBorder="1" applyAlignment="1">
      <alignment horizontal="left" vertical="center" wrapText="1"/>
    </xf>
    <xf numFmtId="0" fontId="45" fillId="27" borderId="10" xfId="54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/>
    </xf>
    <xf numFmtId="0" fontId="26" fillId="31" borderId="10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49" fontId="26" fillId="31" borderId="11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3" fontId="40" fillId="0" borderId="10" xfId="54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49" fontId="31" fillId="25" borderId="10" xfId="0" applyNumberFormat="1" applyFont="1" applyFill="1" applyBorder="1" applyAlignment="1" applyProtection="1">
      <alignment horizontal="center" vertical="center"/>
      <protection/>
    </xf>
    <xf numFmtId="187" fontId="21" fillId="25" borderId="10" xfId="0" applyNumberFormat="1" applyFont="1" applyFill="1" applyBorder="1" applyAlignment="1" applyProtection="1">
      <alignment/>
      <protection/>
    </xf>
    <xf numFmtId="0" fontId="26" fillId="34" borderId="10" xfId="0" applyFont="1" applyFill="1" applyBorder="1" applyAlignment="1" applyProtection="1">
      <alignment horizontal="left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187" fontId="26" fillId="34" borderId="10" xfId="0" applyNumberFormat="1" applyFont="1" applyFill="1" applyBorder="1" applyAlignment="1" applyProtection="1">
      <alignment/>
      <protection locked="0"/>
    </xf>
    <xf numFmtId="49" fontId="26" fillId="34" borderId="10" xfId="0" applyNumberFormat="1" applyFont="1" applyFill="1" applyBorder="1" applyAlignment="1">
      <alignment horizontal="left" vertical="center" wrapText="1"/>
    </xf>
    <xf numFmtId="187" fontId="26" fillId="34" borderId="10" xfId="0" applyNumberFormat="1" applyFont="1" applyFill="1" applyBorder="1" applyAlignment="1" applyProtection="1">
      <alignment/>
      <protection/>
    </xf>
    <xf numFmtId="49" fontId="26" fillId="24" borderId="11" xfId="0" applyNumberFormat="1" applyFont="1" applyFill="1" applyBorder="1" applyAlignment="1" applyProtection="1">
      <alignment horizontal="center" vertical="center"/>
      <protection/>
    </xf>
    <xf numFmtId="49" fontId="26" fillId="0" borderId="11" xfId="0" applyNumberFormat="1" applyFont="1" applyBorder="1" applyAlignment="1">
      <alignment horizontal="center" vertical="center"/>
    </xf>
    <xf numFmtId="187" fontId="26" fillId="27" borderId="11" xfId="0" applyNumberFormat="1" applyFont="1" applyFill="1" applyBorder="1" applyAlignment="1">
      <alignment/>
    </xf>
    <xf numFmtId="49" fontId="26" fillId="34" borderId="10" xfId="0" applyNumberFormat="1" applyFont="1" applyFill="1" applyBorder="1" applyAlignment="1" applyProtection="1">
      <alignment horizontal="center" vertical="center"/>
      <protection locked="0"/>
    </xf>
    <xf numFmtId="187" fontId="26" fillId="27" borderId="10" xfId="0" applyNumberFormat="1" applyFont="1" applyFill="1" applyBorder="1" applyAlignment="1" applyProtection="1">
      <alignment horizontal="center" vertical="center"/>
      <protection locked="0"/>
    </xf>
    <xf numFmtId="187" fontId="35" fillId="0" borderId="10" xfId="0" applyNumberFormat="1" applyFont="1" applyBorder="1" applyAlignment="1">
      <alignment horizontal="center"/>
    </xf>
    <xf numFmtId="187" fontId="53" fillId="24" borderId="10" xfId="0" applyNumberFormat="1" applyFont="1" applyFill="1" applyBorder="1" applyAlignment="1">
      <alignment/>
    </xf>
    <xf numFmtId="187" fontId="53" fillId="27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 horizontal="right" vertical="center"/>
    </xf>
    <xf numFmtId="0" fontId="26" fillId="27" borderId="10" xfId="0" applyFont="1" applyFill="1" applyBorder="1" applyAlignment="1" applyProtection="1">
      <alignment horizontal="center" vertical="center" wrapText="1"/>
      <protection/>
    </xf>
    <xf numFmtId="49" fontId="26" fillId="27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31" borderId="10" xfId="0" applyFont="1" applyFill="1" applyBorder="1" applyAlignment="1">
      <alignment vertical="top" wrapText="1"/>
    </xf>
    <xf numFmtId="177" fontId="26" fillId="27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87" fontId="32" fillId="0" borderId="0" xfId="0" applyNumberFormat="1" applyFont="1" applyBorder="1" applyAlignment="1">
      <alignment/>
    </xf>
    <xf numFmtId="0" fontId="48" fillId="0" borderId="0" xfId="0" applyFont="1" applyAlignment="1">
      <alignment horizontal="right"/>
    </xf>
    <xf numFmtId="171" fontId="32" fillId="0" borderId="0" xfId="64" applyFont="1" applyBorder="1" applyAlignment="1">
      <alignment/>
    </xf>
    <xf numFmtId="49" fontId="25" fillId="24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0" xfId="0" applyFont="1" applyFill="1" applyAlignment="1">
      <alignment/>
    </xf>
    <xf numFmtId="49" fontId="51" fillId="0" borderId="10" xfId="0" applyNumberFormat="1" applyFont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6" fillId="27" borderId="10" xfId="0" applyFont="1" applyFill="1" applyBorder="1" applyAlignment="1">
      <alignment vertical="top" wrapText="1"/>
    </xf>
    <xf numFmtId="0" fontId="46" fillId="35" borderId="10" xfId="54" applyNumberFormat="1" applyFont="1" applyFill="1" applyBorder="1" applyAlignment="1">
      <alignment horizontal="left" vertical="center" wrapText="1"/>
      <protection/>
    </xf>
    <xf numFmtId="49" fontId="35" fillId="35" borderId="10" xfId="0" applyNumberFormat="1" applyFont="1" applyFill="1" applyBorder="1" applyAlignment="1">
      <alignment horizontal="center" vertical="center"/>
    </xf>
    <xf numFmtId="187" fontId="35" fillId="35" borderId="10" xfId="0" applyNumberFormat="1" applyFont="1" applyFill="1" applyBorder="1" applyAlignment="1">
      <alignment vertical="center"/>
    </xf>
    <xf numFmtId="0" fontId="35" fillId="35" borderId="10" xfId="0" applyFont="1" applyFill="1" applyBorder="1" applyAlignment="1" applyProtection="1">
      <alignment horizontal="left" vertical="center" wrapText="1"/>
      <protection/>
    </xf>
    <xf numFmtId="49" fontId="35" fillId="35" borderId="10" xfId="0" applyNumberFormat="1" applyFont="1" applyFill="1" applyBorder="1" applyAlignment="1" applyProtection="1">
      <alignment horizontal="center" vertical="center"/>
      <protection/>
    </xf>
    <xf numFmtId="187" fontId="35" fillId="35" borderId="10" xfId="0" applyNumberFormat="1" applyFont="1" applyFill="1" applyBorder="1" applyAlignment="1" applyProtection="1">
      <alignment horizontal="right" vertical="center"/>
      <protection locked="0"/>
    </xf>
    <xf numFmtId="187" fontId="35" fillId="35" borderId="10" xfId="0" applyNumberFormat="1" applyFont="1" applyFill="1" applyBorder="1" applyAlignment="1" applyProtection="1">
      <alignment vertical="center"/>
      <protection/>
    </xf>
    <xf numFmtId="0" fontId="25" fillId="35" borderId="10" xfId="0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/>
    </xf>
    <xf numFmtId="4" fontId="25" fillId="35" borderId="10" xfId="0" applyNumberFormat="1" applyFont="1" applyFill="1" applyBorder="1" applyAlignment="1">
      <alignment vertical="center"/>
    </xf>
    <xf numFmtId="0" fontId="26" fillId="27" borderId="10" xfId="0" applyNumberFormat="1" applyFont="1" applyFill="1" applyBorder="1" applyAlignment="1">
      <alignment horizontal="left" vertical="center" wrapText="1"/>
    </xf>
    <xf numFmtId="49" fontId="31" fillId="27" borderId="10" xfId="0" applyNumberFormat="1" applyFont="1" applyFill="1" applyBorder="1" applyAlignment="1">
      <alignment horizontal="center"/>
    </xf>
    <xf numFmtId="0" fontId="28" fillId="27" borderId="10" xfId="54" applyNumberFormat="1" applyFont="1" applyFill="1" applyBorder="1" applyAlignment="1">
      <alignment horizontal="left" vertical="center" wrapText="1"/>
      <protection/>
    </xf>
    <xf numFmtId="0" fontId="26" fillId="27" borderId="10" xfId="0" applyFont="1" applyFill="1" applyBorder="1" applyAlignment="1">
      <alignment horizontal="center"/>
    </xf>
    <xf numFmtId="49" fontId="26" fillId="27" borderId="10" xfId="0" applyNumberFormat="1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left" vertical="center" wrapText="1"/>
      <protection/>
    </xf>
    <xf numFmtId="49" fontId="26" fillId="36" borderId="10" xfId="0" applyNumberFormat="1" applyFont="1" applyFill="1" applyBorder="1" applyAlignment="1" applyProtection="1">
      <alignment horizontal="center" vertical="center"/>
      <protection/>
    </xf>
    <xf numFmtId="187" fontId="26" fillId="36" borderId="10" xfId="0" applyNumberFormat="1" applyFont="1" applyFill="1" applyBorder="1" applyAlignment="1" applyProtection="1">
      <alignment/>
      <protection locked="0"/>
    </xf>
    <xf numFmtId="187" fontId="26" fillId="36" borderId="10" xfId="0" applyNumberFormat="1" applyFont="1" applyFill="1" applyBorder="1" applyAlignment="1" applyProtection="1">
      <alignment/>
      <protection/>
    </xf>
    <xf numFmtId="49" fontId="26" fillId="36" borderId="10" xfId="0" applyNumberFormat="1" applyFont="1" applyFill="1" applyBorder="1" applyAlignment="1">
      <alignment horizontal="left" vertical="center" wrapText="1"/>
    </xf>
    <xf numFmtId="49" fontId="26" fillId="36" borderId="10" xfId="0" applyNumberFormat="1" applyFont="1" applyFill="1" applyBorder="1" applyAlignment="1" applyProtection="1">
      <alignment horizontal="center" vertical="center"/>
      <protection locked="0"/>
    </xf>
    <xf numFmtId="49" fontId="26" fillId="36" borderId="10" xfId="0" applyNumberFormat="1" applyFont="1" applyFill="1" applyBorder="1" applyAlignment="1" applyProtection="1">
      <alignment horizontal="center" vertical="center" wrapText="1"/>
      <protection/>
    </xf>
    <xf numFmtId="187" fontId="26" fillId="29" borderId="10" xfId="0" applyNumberFormat="1" applyFont="1" applyFill="1" applyBorder="1" applyAlignment="1" applyProtection="1">
      <alignment/>
      <protection/>
    </xf>
    <xf numFmtId="177" fontId="26" fillId="29" borderId="10" xfId="0" applyNumberFormat="1" applyFont="1" applyFill="1" applyBorder="1" applyAlignment="1" applyProtection="1">
      <alignment/>
      <protection locked="0"/>
    </xf>
    <xf numFmtId="187" fontId="26" fillId="37" borderId="10" xfId="0" applyNumberFormat="1" applyFont="1" applyFill="1" applyBorder="1" applyAlignment="1" applyProtection="1">
      <alignment/>
      <protection/>
    </xf>
    <xf numFmtId="0" fontId="26" fillId="0" borderId="10" xfId="0" applyFont="1" applyBorder="1" applyAlignment="1">
      <alignment vertical="center" wrapText="1"/>
    </xf>
    <xf numFmtId="0" fontId="28" fillId="31" borderId="10" xfId="54" applyNumberFormat="1" applyFont="1" applyFill="1" applyBorder="1" applyAlignment="1">
      <alignment horizontal="left" vertical="center" wrapText="1"/>
      <protection/>
    </xf>
    <xf numFmtId="0" fontId="26" fillId="31" borderId="10" xfId="0" applyFont="1" applyFill="1" applyBorder="1" applyAlignment="1">
      <alignment horizontal="center"/>
    </xf>
    <xf numFmtId="49" fontId="26" fillId="31" borderId="10" xfId="0" applyNumberFormat="1" applyFont="1" applyFill="1" applyBorder="1" applyAlignment="1">
      <alignment horizontal="center"/>
    </xf>
    <xf numFmtId="187" fontId="26" fillId="31" borderId="10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5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87" fontId="31" fillId="2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187" fontId="49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87" fontId="26" fillId="0" borderId="0" xfId="0" applyNumberFormat="1" applyFont="1" applyAlignment="1">
      <alignment/>
    </xf>
    <xf numFmtId="0" fontId="50" fillId="0" borderId="0" xfId="0" applyFont="1" applyAlignment="1">
      <alignment/>
    </xf>
    <xf numFmtId="187" fontId="35" fillId="29" borderId="10" xfId="0" applyNumberFormat="1" applyFont="1" applyFill="1" applyBorder="1" applyAlignment="1">
      <alignment horizontal="right"/>
    </xf>
    <xf numFmtId="0" fontId="35" fillId="29" borderId="10" xfId="0" applyFont="1" applyFill="1" applyBorder="1" applyAlignment="1">
      <alignment horizontal="center"/>
    </xf>
    <xf numFmtId="0" fontId="35" fillId="29" borderId="10" xfId="0" applyFont="1" applyFill="1" applyBorder="1" applyAlignment="1">
      <alignment horizontal="right"/>
    </xf>
    <xf numFmtId="187" fontId="26" fillId="29" borderId="10" xfId="0" applyNumberFormat="1" applyFont="1" applyFill="1" applyBorder="1" applyAlignment="1" applyProtection="1">
      <alignment/>
      <protection locked="0"/>
    </xf>
    <xf numFmtId="0" fontId="20" fillId="24" borderId="10" xfId="0" applyFont="1" applyFill="1" applyBorder="1" applyAlignment="1">
      <alignment horizontal="left" vertical="center" wrapText="1"/>
    </xf>
    <xf numFmtId="0" fontId="26" fillId="27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0" fillId="0" borderId="16" xfId="0" applyNumberFormat="1" applyFont="1" applyBorder="1" applyAlignment="1">
      <alignment vertical="center" wrapText="1"/>
    </xf>
    <xf numFmtId="187" fontId="51" fillId="27" borderId="10" xfId="53" applyNumberFormat="1" applyFont="1" applyFill="1" applyBorder="1" applyAlignment="1">
      <alignment horizontal="right" wrapText="1"/>
      <protection/>
    </xf>
    <xf numFmtId="0" fontId="25" fillId="24" borderId="10" xfId="0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187" fontId="2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52" fillId="32" borderId="20" xfId="0" applyFont="1" applyFill="1" applyBorder="1" applyAlignment="1">
      <alignment horizontal="center" vertical="top" wrapText="1"/>
    </xf>
    <xf numFmtId="0" fontId="26" fillId="32" borderId="20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justify" vertical="top" wrapText="1"/>
    </xf>
    <xf numFmtId="0" fontId="5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52" fillId="32" borderId="20" xfId="0" applyFont="1" applyFill="1" applyBorder="1" applyAlignment="1">
      <alignment horizontal="justify" vertical="top" wrapText="1"/>
    </xf>
    <xf numFmtId="0" fontId="26" fillId="32" borderId="20" xfId="0" applyFont="1" applyFill="1" applyBorder="1" applyAlignment="1">
      <alignment horizontal="justify" vertical="top" wrapText="1"/>
    </xf>
    <xf numFmtId="0" fontId="26" fillId="38" borderId="10" xfId="0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0" fontId="20" fillId="27" borderId="10" xfId="0" applyNumberFormat="1" applyFont="1" applyFill="1" applyBorder="1" applyAlignment="1">
      <alignment vertical="top" wrapText="1"/>
    </xf>
    <xf numFmtId="49" fontId="52" fillId="0" borderId="18" xfId="0" applyNumberFormat="1" applyFont="1" applyBorder="1" applyAlignment="1">
      <alignment horizontal="center" vertical="top" wrapText="1"/>
    </xf>
    <xf numFmtId="49" fontId="52" fillId="0" borderId="20" xfId="0" applyNumberFormat="1" applyFont="1" applyBorder="1" applyAlignment="1">
      <alignment horizontal="center" vertical="top" wrapText="1"/>
    </xf>
    <xf numFmtId="187" fontId="20" fillId="29" borderId="10" xfId="0" applyNumberFormat="1" applyFont="1" applyFill="1" applyBorder="1" applyAlignment="1">
      <alignment/>
    </xf>
    <xf numFmtId="0" fontId="26" fillId="27" borderId="0" xfId="0" applyFont="1" applyFill="1" applyAlignment="1">
      <alignment horizontal="right"/>
    </xf>
    <xf numFmtId="49" fontId="20" fillId="27" borderId="0" xfId="0" applyNumberFormat="1" applyFont="1" applyFill="1" applyAlignment="1">
      <alignment horizontal="right" vertical="top" wrapText="1"/>
    </xf>
    <xf numFmtId="49" fontId="20" fillId="27" borderId="0" xfId="0" applyNumberFormat="1" applyFont="1" applyFill="1" applyAlignment="1">
      <alignment horizontal="right" vertical="top" wrapText="1"/>
    </xf>
    <xf numFmtId="49" fontId="21" fillId="24" borderId="0" xfId="0" applyNumberFormat="1" applyFont="1" applyFill="1" applyAlignment="1">
      <alignment horizontal="center" vertical="center" wrapText="1"/>
    </xf>
    <xf numFmtId="49" fontId="20" fillId="24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27" borderId="0" xfId="0" applyFont="1" applyFill="1" applyAlignment="1">
      <alignment horizontal="right"/>
    </xf>
    <xf numFmtId="49" fontId="20" fillId="27" borderId="0" xfId="0" applyNumberFormat="1" applyFont="1" applyFill="1" applyAlignment="1">
      <alignment horizontal="right" vertical="top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2" xfId="0" applyNumberFormat="1" applyFont="1" applyFill="1" applyBorder="1" applyAlignment="1">
      <alignment horizontal="center" vertical="center" wrapText="1"/>
    </xf>
    <xf numFmtId="49" fontId="25" fillId="34" borderId="2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24" xfId="0" applyFont="1" applyBorder="1" applyAlignment="1">
      <alignment horizontal="center" vertical="center" wrapText="1"/>
    </xf>
    <xf numFmtId="0" fontId="20" fillId="27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38" fillId="0" borderId="24" xfId="0" applyFont="1" applyBorder="1" applyAlignment="1">
      <alignment horizontal="right"/>
    </xf>
    <xf numFmtId="0" fontId="0" fillId="0" borderId="0" xfId="0" applyAlignment="1">
      <alignment/>
    </xf>
    <xf numFmtId="187" fontId="25" fillId="0" borderId="21" xfId="0" applyNumberFormat="1" applyFont="1" applyBorder="1" applyAlignment="1">
      <alignment horizontal="center" vertical="center" wrapText="1"/>
    </xf>
    <xf numFmtId="187" fontId="25" fillId="0" borderId="22" xfId="0" applyNumberFormat="1" applyFont="1" applyBorder="1" applyAlignment="1">
      <alignment horizontal="center" vertical="center" wrapText="1"/>
    </xf>
    <xf numFmtId="187" fontId="25" fillId="0" borderId="2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7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4.00390625" style="1" bestFit="1" customWidth="1"/>
    <col min="2" max="2" width="61.25390625" style="9" customWidth="1"/>
    <col min="3" max="3" width="10.625" style="2" customWidth="1"/>
    <col min="4" max="4" width="6.75390625" style="2" customWidth="1"/>
    <col min="5" max="16384" width="9.125" style="2" customWidth="1"/>
  </cols>
  <sheetData>
    <row r="1" spans="2:3" ht="15">
      <c r="B1" s="368" t="s">
        <v>139</v>
      </c>
      <c r="C1" s="368"/>
    </row>
    <row r="2" spans="2:3" ht="27" customHeight="1">
      <c r="B2" s="369" t="s">
        <v>861</v>
      </c>
      <c r="C2" s="368"/>
    </row>
    <row r="3" spans="1:3" ht="15.75" customHeight="1">
      <c r="A3" s="365" t="s">
        <v>858</v>
      </c>
      <c r="B3" s="365"/>
      <c r="C3" s="365"/>
    </row>
    <row r="4" spans="2:3" ht="15">
      <c r="B4" s="370" t="s">
        <v>860</v>
      </c>
      <c r="C4" s="370"/>
    </row>
    <row r="5" spans="2:3" ht="15">
      <c r="B5" s="363"/>
      <c r="C5" s="363"/>
    </row>
    <row r="6" spans="2:4" ht="15">
      <c r="B6" s="367" t="s">
        <v>139</v>
      </c>
      <c r="C6" s="367"/>
      <c r="D6" s="9"/>
    </row>
    <row r="7" spans="2:4" ht="15">
      <c r="B7" s="367" t="s">
        <v>140</v>
      </c>
      <c r="C7" s="367"/>
      <c r="D7" s="9"/>
    </row>
    <row r="8" spans="2:4" ht="15">
      <c r="B8" s="367" t="s">
        <v>204</v>
      </c>
      <c r="C8" s="367"/>
      <c r="D8" s="9"/>
    </row>
    <row r="9" spans="1:4" ht="15">
      <c r="A9" s="365" t="s">
        <v>859</v>
      </c>
      <c r="B9" s="365"/>
      <c r="C9" s="365"/>
      <c r="D9" s="9"/>
    </row>
    <row r="10" spans="2:4" ht="15">
      <c r="B10" s="371" t="s">
        <v>778</v>
      </c>
      <c r="C10" s="371"/>
      <c r="D10" s="9"/>
    </row>
    <row r="11" spans="2:4" ht="33" customHeight="1">
      <c r="B11" s="365" t="s">
        <v>672</v>
      </c>
      <c r="C11" s="365"/>
      <c r="D11" s="68"/>
    </row>
    <row r="12" spans="2:4" ht="24.75" customHeight="1">
      <c r="B12" s="364"/>
      <c r="C12" s="364"/>
      <c r="D12" s="68"/>
    </row>
    <row r="13" spans="1:3" ht="15.75">
      <c r="A13" s="366" t="s">
        <v>673</v>
      </c>
      <c r="B13" s="366"/>
      <c r="C13" s="366"/>
    </row>
    <row r="14" spans="2:3" ht="21" customHeight="1">
      <c r="B14" s="4"/>
      <c r="C14" s="3" t="s">
        <v>141</v>
      </c>
    </row>
    <row r="15" spans="1:4" ht="35.25" customHeight="1">
      <c r="A15" s="269" t="s">
        <v>142</v>
      </c>
      <c r="B15" s="272" t="s">
        <v>143</v>
      </c>
      <c r="C15" s="271" t="s">
        <v>144</v>
      </c>
      <c r="D15" s="75"/>
    </row>
    <row r="16" spans="1:3" ht="15">
      <c r="A16" s="213">
        <v>1</v>
      </c>
      <c r="B16" s="214">
        <v>2</v>
      </c>
      <c r="C16" s="215">
        <v>3</v>
      </c>
    </row>
    <row r="17" spans="1:3" s="5" customFormat="1" ht="24" customHeight="1">
      <c r="A17" s="182" t="s">
        <v>145</v>
      </c>
      <c r="B17" s="332" t="s">
        <v>358</v>
      </c>
      <c r="C17" s="43">
        <f>C18+C28+C26+C33+C35+C40+C43+C20+C47+C49</f>
        <v>150328</v>
      </c>
    </row>
    <row r="18" spans="1:3" ht="18.75" customHeight="1">
      <c r="A18" s="333" t="s">
        <v>146</v>
      </c>
      <c r="B18" s="334" t="s">
        <v>147</v>
      </c>
      <c r="C18" s="335">
        <f>C19</f>
        <v>62683</v>
      </c>
    </row>
    <row r="19" spans="1:3" ht="18" customHeight="1">
      <c r="A19" s="80" t="s">
        <v>148</v>
      </c>
      <c r="B19" s="326" t="s">
        <v>149</v>
      </c>
      <c r="C19" s="249">
        <f>50472+12211</f>
        <v>62683</v>
      </c>
    </row>
    <row r="20" spans="1:3" ht="31.5" customHeight="1">
      <c r="A20" s="333" t="s">
        <v>254</v>
      </c>
      <c r="B20" s="336" t="s">
        <v>255</v>
      </c>
      <c r="C20" s="335">
        <f>C21</f>
        <v>4440</v>
      </c>
    </row>
    <row r="21" spans="1:3" ht="30">
      <c r="A21" s="80" t="s">
        <v>256</v>
      </c>
      <c r="B21" s="190" t="s">
        <v>532</v>
      </c>
      <c r="C21" s="44">
        <f>C22+C23+C24+C25</f>
        <v>4440</v>
      </c>
    </row>
    <row r="22" spans="1:3" ht="45">
      <c r="A22" s="80" t="s">
        <v>321</v>
      </c>
      <c r="B22" s="190" t="s">
        <v>257</v>
      </c>
      <c r="C22" s="249">
        <v>1860</v>
      </c>
    </row>
    <row r="23" spans="1:3" ht="60">
      <c r="A23" s="80" t="s">
        <v>322</v>
      </c>
      <c r="B23" s="190" t="s">
        <v>258</v>
      </c>
      <c r="C23" s="249">
        <v>27</v>
      </c>
    </row>
    <row r="24" spans="1:3" ht="48" customHeight="1">
      <c r="A24" s="80" t="s">
        <v>323</v>
      </c>
      <c r="B24" s="190" t="s">
        <v>259</v>
      </c>
      <c r="C24" s="249">
        <v>3092</v>
      </c>
    </row>
    <row r="25" spans="1:3" ht="48" customHeight="1">
      <c r="A25" s="80" t="s">
        <v>324</v>
      </c>
      <c r="B25" s="190" t="s">
        <v>260</v>
      </c>
      <c r="C25" s="249">
        <v>-539</v>
      </c>
    </row>
    <row r="26" spans="1:3" ht="25.5" customHeight="1" hidden="1">
      <c r="A26" s="202" t="s">
        <v>150</v>
      </c>
      <c r="B26" s="189" t="s">
        <v>151</v>
      </c>
      <c r="C26" s="74">
        <f>C27</f>
        <v>0</v>
      </c>
    </row>
    <row r="27" spans="1:3" ht="25.5" customHeight="1" hidden="1">
      <c r="A27" s="80" t="s">
        <v>152</v>
      </c>
      <c r="B27" s="190" t="s">
        <v>153</v>
      </c>
      <c r="C27" s="249">
        <v>0</v>
      </c>
    </row>
    <row r="28" spans="1:3" ht="18" customHeight="1">
      <c r="A28" s="333" t="s">
        <v>154</v>
      </c>
      <c r="B28" s="334" t="s">
        <v>155</v>
      </c>
      <c r="C28" s="335">
        <f>C29+C30</f>
        <v>43070</v>
      </c>
    </row>
    <row r="29" spans="1:3" ht="15">
      <c r="A29" s="82" t="s">
        <v>359</v>
      </c>
      <c r="B29" s="326" t="s">
        <v>209</v>
      </c>
      <c r="C29" s="249">
        <v>2920</v>
      </c>
    </row>
    <row r="30" spans="1:3" ht="15">
      <c r="A30" s="80" t="s">
        <v>23</v>
      </c>
      <c r="B30" s="326" t="s">
        <v>24</v>
      </c>
      <c r="C30" s="250">
        <v>40150</v>
      </c>
    </row>
    <row r="31" spans="1:3" ht="39" customHeight="1" hidden="1">
      <c r="A31" s="203" t="s">
        <v>156</v>
      </c>
      <c r="B31" s="326" t="s">
        <v>157</v>
      </c>
      <c r="C31" s="44"/>
    </row>
    <row r="32" spans="1:3" ht="26.25" customHeight="1" hidden="1">
      <c r="A32" s="204" t="s">
        <v>21</v>
      </c>
      <c r="B32" s="328" t="s">
        <v>22</v>
      </c>
      <c r="C32" s="44"/>
    </row>
    <row r="33" spans="1:3" ht="26.25" customHeight="1" hidden="1">
      <c r="A33" s="205" t="s">
        <v>156</v>
      </c>
      <c r="B33" s="329" t="s">
        <v>231</v>
      </c>
      <c r="C33" s="44">
        <v>0</v>
      </c>
    </row>
    <row r="34" spans="1:3" ht="0.75" customHeight="1" hidden="1">
      <c r="A34" s="206" t="s">
        <v>250</v>
      </c>
      <c r="B34" s="330" t="s">
        <v>22</v>
      </c>
      <c r="C34" s="44" t="s">
        <v>360</v>
      </c>
    </row>
    <row r="35" spans="1:3" ht="45">
      <c r="A35" s="333" t="s">
        <v>158</v>
      </c>
      <c r="B35" s="334" t="s">
        <v>159</v>
      </c>
      <c r="C35" s="335">
        <f>C36+C39</f>
        <v>30035</v>
      </c>
    </row>
    <row r="36" spans="1:3" ht="30">
      <c r="A36" s="80" t="s">
        <v>160</v>
      </c>
      <c r="B36" s="190" t="s">
        <v>161</v>
      </c>
      <c r="C36" s="44">
        <f>C37+C38</f>
        <v>25012</v>
      </c>
    </row>
    <row r="37" spans="1:3" ht="74.25" customHeight="1">
      <c r="A37" s="82" t="s">
        <v>361</v>
      </c>
      <c r="B37" s="190" t="s">
        <v>107</v>
      </c>
      <c r="C37" s="249">
        <v>17512</v>
      </c>
    </row>
    <row r="38" spans="1:3" ht="30">
      <c r="A38" s="80" t="s">
        <v>362</v>
      </c>
      <c r="B38" s="191" t="s">
        <v>253</v>
      </c>
      <c r="C38" s="249">
        <v>7500</v>
      </c>
    </row>
    <row r="39" spans="1:3" ht="74.25" customHeight="1">
      <c r="A39" s="80" t="s">
        <v>363</v>
      </c>
      <c r="B39" s="191" t="s">
        <v>210</v>
      </c>
      <c r="C39" s="249">
        <v>5023</v>
      </c>
    </row>
    <row r="40" spans="1:3" ht="30" hidden="1">
      <c r="A40" s="333" t="s">
        <v>162</v>
      </c>
      <c r="B40" s="337" t="s">
        <v>163</v>
      </c>
      <c r="C40" s="335">
        <f>C41</f>
        <v>0</v>
      </c>
    </row>
    <row r="41" spans="1:3" ht="33" customHeight="1" hidden="1">
      <c r="A41" s="207" t="s">
        <v>364</v>
      </c>
      <c r="B41" s="191" t="s">
        <v>237</v>
      </c>
      <c r="C41" s="149">
        <v>0</v>
      </c>
    </row>
    <row r="42" spans="1:3" ht="15" hidden="1">
      <c r="A42" s="207" t="s">
        <v>365</v>
      </c>
      <c r="B42" s="191" t="s">
        <v>238</v>
      </c>
      <c r="C42" s="44">
        <v>0</v>
      </c>
    </row>
    <row r="43" spans="1:3" ht="30">
      <c r="A43" s="338" t="s">
        <v>164</v>
      </c>
      <c r="B43" s="339" t="s">
        <v>165</v>
      </c>
      <c r="C43" s="335">
        <f>C45+C46</f>
        <v>10000</v>
      </c>
    </row>
    <row r="44" spans="1:3" ht="0" customHeight="1" hidden="1">
      <c r="A44" s="207" t="s">
        <v>251</v>
      </c>
      <c r="B44" s="191" t="s">
        <v>211</v>
      </c>
      <c r="C44" s="44"/>
    </row>
    <row r="45" spans="1:3" ht="90">
      <c r="A45" s="208" t="s">
        <v>534</v>
      </c>
      <c r="B45" s="224" t="s">
        <v>211</v>
      </c>
      <c r="C45" s="250">
        <v>4000</v>
      </c>
    </row>
    <row r="46" spans="1:3" ht="45">
      <c r="A46" s="208" t="s">
        <v>366</v>
      </c>
      <c r="B46" s="192" t="s">
        <v>108</v>
      </c>
      <c r="C46" s="249">
        <v>6000</v>
      </c>
    </row>
    <row r="47" spans="1:3" ht="19.5" customHeight="1" hidden="1">
      <c r="A47" s="340" t="s">
        <v>261</v>
      </c>
      <c r="B47" s="337" t="s">
        <v>262</v>
      </c>
      <c r="C47" s="335">
        <f>C48</f>
        <v>0</v>
      </c>
    </row>
    <row r="48" spans="1:3" ht="48" customHeight="1" hidden="1">
      <c r="A48" s="208" t="s">
        <v>264</v>
      </c>
      <c r="B48" s="192" t="s">
        <v>263</v>
      </c>
      <c r="C48" s="250">
        <v>0</v>
      </c>
    </row>
    <row r="49" spans="1:3" ht="21" customHeight="1">
      <c r="A49" s="338" t="s">
        <v>168</v>
      </c>
      <c r="B49" s="339" t="s">
        <v>169</v>
      </c>
      <c r="C49" s="335">
        <f>C50</f>
        <v>100</v>
      </c>
    </row>
    <row r="50" spans="1:3" ht="17.25" customHeight="1">
      <c r="A50" s="209" t="s">
        <v>367</v>
      </c>
      <c r="B50" s="191" t="s">
        <v>18</v>
      </c>
      <c r="C50" s="149">
        <v>100</v>
      </c>
    </row>
    <row r="51" spans="1:3" ht="21.75" customHeight="1">
      <c r="A51" s="182" t="s">
        <v>170</v>
      </c>
      <c r="B51" s="265" t="s">
        <v>171</v>
      </c>
      <c r="C51" s="47">
        <f>C62+C74</f>
        <v>24448.899999999998</v>
      </c>
    </row>
    <row r="52" spans="1:3" ht="0" customHeight="1" hidden="1">
      <c r="A52" s="203" t="s">
        <v>172</v>
      </c>
      <c r="B52" s="193" t="s">
        <v>173</v>
      </c>
      <c r="C52" s="44"/>
    </row>
    <row r="53" spans="1:3" ht="24" customHeight="1" hidden="1">
      <c r="A53" s="80" t="s">
        <v>174</v>
      </c>
      <c r="B53" s="193" t="s">
        <v>109</v>
      </c>
      <c r="C53" s="44"/>
    </row>
    <row r="54" spans="1:3" ht="0.75" customHeight="1" hidden="1">
      <c r="A54" s="80" t="s">
        <v>110</v>
      </c>
      <c r="B54" s="193" t="s">
        <v>111</v>
      </c>
      <c r="C54" s="44"/>
    </row>
    <row r="55" spans="1:3" ht="27" customHeight="1" hidden="1">
      <c r="A55" s="210" t="s">
        <v>212</v>
      </c>
      <c r="B55" s="194" t="s">
        <v>213</v>
      </c>
      <c r="C55" s="44"/>
    </row>
    <row r="56" spans="1:3" ht="30" customHeight="1" hidden="1">
      <c r="A56" s="80" t="s">
        <v>175</v>
      </c>
      <c r="B56" s="193" t="s">
        <v>176</v>
      </c>
      <c r="C56" s="44"/>
    </row>
    <row r="57" spans="1:3" ht="37.5" customHeight="1" hidden="1">
      <c r="A57" s="211" t="s">
        <v>214</v>
      </c>
      <c r="B57" s="194" t="s">
        <v>29</v>
      </c>
      <c r="C57" s="44"/>
    </row>
    <row r="58" spans="1:3" ht="35.25" customHeight="1" hidden="1">
      <c r="A58" s="211" t="s">
        <v>19</v>
      </c>
      <c r="B58" s="195" t="s">
        <v>20</v>
      </c>
      <c r="C58" s="45"/>
    </row>
    <row r="59" spans="1:3" ht="34.5" customHeight="1" hidden="1">
      <c r="A59" s="211" t="s">
        <v>112</v>
      </c>
      <c r="B59" s="196" t="s">
        <v>113</v>
      </c>
      <c r="C59" s="45"/>
    </row>
    <row r="60" spans="1:3" ht="30" customHeight="1" hidden="1">
      <c r="A60" s="203" t="s">
        <v>33</v>
      </c>
      <c r="B60" s="193" t="s">
        <v>34</v>
      </c>
      <c r="C60" s="44"/>
    </row>
    <row r="61" spans="1:3" ht="28.5" customHeight="1" hidden="1">
      <c r="A61" s="80" t="s">
        <v>215</v>
      </c>
      <c r="B61" s="197" t="s">
        <v>216</v>
      </c>
      <c r="C61" s="46"/>
    </row>
    <row r="62" spans="1:3" ht="30.75" customHeight="1">
      <c r="A62" s="333" t="s">
        <v>172</v>
      </c>
      <c r="B62" s="341" t="s">
        <v>173</v>
      </c>
      <c r="C62" s="335">
        <f>SUM(C64:C73)</f>
        <v>24448.6</v>
      </c>
    </row>
    <row r="63" spans="1:3" ht="15" hidden="1">
      <c r="A63" s="80" t="s">
        <v>174</v>
      </c>
      <c r="B63" s="193" t="s">
        <v>109</v>
      </c>
      <c r="C63" s="46"/>
    </row>
    <row r="64" spans="1:3" ht="33" customHeight="1">
      <c r="A64" s="80" t="s">
        <v>720</v>
      </c>
      <c r="B64" s="193" t="s">
        <v>111</v>
      </c>
      <c r="C64" s="250">
        <f>344-110</f>
        <v>234</v>
      </c>
    </row>
    <row r="65" spans="1:3" ht="32.25" customHeight="1">
      <c r="A65" s="27" t="s">
        <v>828</v>
      </c>
      <c r="B65" s="198" t="s">
        <v>352</v>
      </c>
      <c r="C65" s="149">
        <v>1883.6</v>
      </c>
    </row>
    <row r="66" spans="1:3" ht="78.75" customHeight="1">
      <c r="A66" s="27" t="s">
        <v>829</v>
      </c>
      <c r="B66" s="359" t="s">
        <v>742</v>
      </c>
      <c r="C66" s="149">
        <f>6477+1558+1019</f>
        <v>9054</v>
      </c>
    </row>
    <row r="67" spans="1:3" ht="30">
      <c r="A67" s="327" t="s">
        <v>782</v>
      </c>
      <c r="B67" s="198" t="s">
        <v>783</v>
      </c>
      <c r="C67" s="149">
        <v>533</v>
      </c>
    </row>
    <row r="68" spans="1:3" ht="45" hidden="1">
      <c r="A68" s="204" t="s">
        <v>830</v>
      </c>
      <c r="B68" s="199" t="s">
        <v>803</v>
      </c>
      <c r="C68" s="362">
        <v>0</v>
      </c>
    </row>
    <row r="69" spans="1:3" ht="60" hidden="1">
      <c r="A69" s="204" t="s">
        <v>857</v>
      </c>
      <c r="B69" s="199" t="s">
        <v>592</v>
      </c>
      <c r="C69" s="149">
        <v>0</v>
      </c>
    </row>
    <row r="70" spans="1:3" ht="19.5" customHeight="1">
      <c r="A70" s="204" t="s">
        <v>856</v>
      </c>
      <c r="B70" s="198" t="s">
        <v>628</v>
      </c>
      <c r="C70" s="149">
        <f>626+12118</f>
        <v>12744</v>
      </c>
    </row>
    <row r="71" spans="1:3" ht="15" hidden="1">
      <c r="A71" s="27"/>
      <c r="B71" s="198"/>
      <c r="C71" s="149"/>
    </row>
    <row r="72" spans="1:3" ht="45" hidden="1">
      <c r="A72" s="212" t="s">
        <v>368</v>
      </c>
      <c r="B72" s="200" t="s">
        <v>627</v>
      </c>
      <c r="C72" s="149">
        <v>0</v>
      </c>
    </row>
    <row r="73" spans="1:3" ht="45" hidden="1">
      <c r="A73" s="80" t="s">
        <v>233</v>
      </c>
      <c r="B73" s="200" t="s">
        <v>229</v>
      </c>
      <c r="C73" s="46">
        <v>0</v>
      </c>
    </row>
    <row r="74" spans="1:3" ht="89.25" customHeight="1">
      <c r="A74" s="333" t="s">
        <v>369</v>
      </c>
      <c r="B74" s="341" t="s">
        <v>370</v>
      </c>
      <c r="C74" s="335">
        <f>C75+C76</f>
        <v>0.3</v>
      </c>
    </row>
    <row r="75" spans="1:3" s="267" customFormat="1" ht="30" hidden="1">
      <c r="A75" s="80" t="s">
        <v>623</v>
      </c>
      <c r="B75" s="201" t="s">
        <v>243</v>
      </c>
      <c r="C75" s="149">
        <v>0</v>
      </c>
    </row>
    <row r="76" spans="1:3" ht="31.5" customHeight="1">
      <c r="A76" s="80" t="s">
        <v>371</v>
      </c>
      <c r="B76" s="201" t="s">
        <v>372</v>
      </c>
      <c r="C76" s="250">
        <v>0.3</v>
      </c>
    </row>
    <row r="77" spans="1:3" ht="30">
      <c r="A77" s="80"/>
      <c r="B77" s="42" t="s">
        <v>35</v>
      </c>
      <c r="C77" s="47">
        <f>C17+C51</f>
        <v>174776.9</v>
      </c>
    </row>
    <row r="78" spans="1:3" ht="15.75" customHeight="1" hidden="1">
      <c r="A78" s="80" t="s">
        <v>36</v>
      </c>
      <c r="B78" s="7" t="s">
        <v>228</v>
      </c>
      <c r="C78" s="44"/>
    </row>
    <row r="79" spans="1:3" s="8" customFormat="1" ht="30" customHeight="1" hidden="1">
      <c r="A79" s="80" t="s">
        <v>114</v>
      </c>
      <c r="B79" s="6" t="s">
        <v>115</v>
      </c>
      <c r="C79" s="44">
        <v>0</v>
      </c>
    </row>
    <row r="80" spans="1:3" ht="31.5" customHeight="1" hidden="1">
      <c r="A80" s="80" t="s">
        <v>116</v>
      </c>
      <c r="B80" s="6" t="s">
        <v>117</v>
      </c>
      <c r="C80" s="44"/>
    </row>
    <row r="81" spans="1:3" ht="21" customHeight="1">
      <c r="A81" s="182"/>
      <c r="B81" s="265" t="s">
        <v>37</v>
      </c>
      <c r="C81" s="47">
        <f>C77+C78</f>
        <v>174776.9</v>
      </c>
    </row>
  </sheetData>
  <sheetProtection/>
  <mergeCells count="11">
    <mergeCell ref="A3:C3"/>
    <mergeCell ref="A9:C9"/>
    <mergeCell ref="A13:C13"/>
    <mergeCell ref="B6:C6"/>
    <mergeCell ref="B7:C7"/>
    <mergeCell ref="B1:C1"/>
    <mergeCell ref="B2:C2"/>
    <mergeCell ref="B4:C4"/>
    <mergeCell ref="B8:C8"/>
    <mergeCell ref="B10:C10"/>
    <mergeCell ref="B11:C11"/>
  </mergeCells>
  <printOptions horizontalCentered="1"/>
  <pageMargins left="0.7874015748031497" right="0.1968503937007874" top="0.3937007874015748" bottom="0.3937007874015748" header="0.2362204724409449" footer="0.2755905511811024"/>
  <pageSetup horizontalDpi="600" verticalDpi="600" orientation="portrait" paperSize="9" scale="89" r:id="rId1"/>
  <rowBreaks count="1" manualBreakCount="1">
    <brk id="3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16" customWidth="1"/>
    <col min="2" max="2" width="9.00390625" style="16" customWidth="1"/>
    <col min="3" max="3" width="23.25390625" style="17" customWidth="1"/>
    <col min="4" max="4" width="54.75390625" style="16" customWidth="1"/>
    <col min="5" max="16384" width="9.125" style="16" customWidth="1"/>
  </cols>
  <sheetData>
    <row r="1" spans="3:4" ht="12.75">
      <c r="C1" s="368" t="s">
        <v>52</v>
      </c>
      <c r="D1" s="368"/>
    </row>
    <row r="2" spans="3:4" ht="30" customHeight="1">
      <c r="C2" s="369" t="s">
        <v>855</v>
      </c>
      <c r="D2" s="368"/>
    </row>
    <row r="3" spans="3:4" ht="12.75">
      <c r="C3" s="370" t="s">
        <v>845</v>
      </c>
      <c r="D3" s="370"/>
    </row>
    <row r="4" spans="1:4" s="261" customFormat="1" ht="15">
      <c r="A4" s="262" t="s">
        <v>39</v>
      </c>
      <c r="B4" s="263"/>
      <c r="C4" s="367" t="s">
        <v>52</v>
      </c>
      <c r="D4" s="367"/>
    </row>
    <row r="5" spans="1:4" s="261" customFormat="1" ht="15">
      <c r="A5" s="262" t="s">
        <v>40</v>
      </c>
      <c r="B5" s="263"/>
      <c r="C5" s="367" t="s">
        <v>140</v>
      </c>
      <c r="D5" s="367"/>
    </row>
    <row r="6" spans="1:4" s="261" customFormat="1" ht="15">
      <c r="A6" s="264" t="s">
        <v>41</v>
      </c>
      <c r="B6" s="263"/>
      <c r="C6" s="367" t="s">
        <v>204</v>
      </c>
      <c r="D6" s="367"/>
    </row>
    <row r="7" spans="1:4" s="261" customFormat="1" ht="15">
      <c r="A7" s="264" t="s">
        <v>42</v>
      </c>
      <c r="C7" s="371" t="s">
        <v>779</v>
      </c>
      <c r="D7" s="371"/>
    </row>
    <row r="8" spans="1:4" s="261" customFormat="1" ht="28.5" customHeight="1">
      <c r="A8" s="264" t="s">
        <v>43</v>
      </c>
      <c r="C8" s="365" t="s">
        <v>717</v>
      </c>
      <c r="D8" s="365"/>
    </row>
    <row r="9" ht="12.75">
      <c r="A9" s="65"/>
    </row>
    <row r="10" spans="1:6" ht="32.25" customHeight="1">
      <c r="A10" s="375" t="s">
        <v>808</v>
      </c>
      <c r="B10" s="375"/>
      <c r="C10" s="375"/>
      <c r="D10" s="375"/>
      <c r="E10" s="71"/>
      <c r="F10" s="71"/>
    </row>
    <row r="11" spans="1:6" ht="12.75">
      <c r="A11" s="14"/>
      <c r="E11" s="71"/>
      <c r="F11" s="71"/>
    </row>
    <row r="12" spans="1:6" ht="38.25">
      <c r="A12" s="172" t="s">
        <v>44</v>
      </c>
      <c r="B12" s="172" t="s">
        <v>45</v>
      </c>
      <c r="C12" s="172" t="s">
        <v>46</v>
      </c>
      <c r="D12" s="172" t="s">
        <v>47</v>
      </c>
      <c r="E12" s="71"/>
      <c r="F12" s="71"/>
    </row>
    <row r="13" spans="1:6" ht="23.25" customHeight="1" thickBot="1">
      <c r="A13" s="372" t="s">
        <v>205</v>
      </c>
      <c r="B13" s="373"/>
      <c r="C13" s="373"/>
      <c r="D13" s="374"/>
      <c r="E13" s="71"/>
      <c r="F13" s="71"/>
    </row>
    <row r="14" spans="1:6" ht="26.25" thickBot="1">
      <c r="A14" s="343">
        <v>1</v>
      </c>
      <c r="B14" s="360" t="s">
        <v>833</v>
      </c>
      <c r="C14" s="345" t="s">
        <v>832</v>
      </c>
      <c r="D14" s="352" t="s">
        <v>834</v>
      </c>
      <c r="E14" s="71"/>
      <c r="F14" s="71"/>
    </row>
    <row r="15" spans="1:6" ht="77.25" thickBot="1">
      <c r="A15" s="346">
        <v>2</v>
      </c>
      <c r="B15" s="361" t="s">
        <v>833</v>
      </c>
      <c r="C15" s="345" t="s">
        <v>354</v>
      </c>
      <c r="D15" s="353" t="s">
        <v>835</v>
      </c>
      <c r="E15" s="71"/>
      <c r="F15" s="71"/>
    </row>
    <row r="16" spans="1:6" ht="39" thickBot="1">
      <c r="A16" s="343">
        <v>3</v>
      </c>
      <c r="B16" s="344">
        <v>910</v>
      </c>
      <c r="C16" s="345" t="s">
        <v>373</v>
      </c>
      <c r="D16" s="352" t="s">
        <v>217</v>
      </c>
      <c r="E16" s="71"/>
      <c r="F16" s="71"/>
    </row>
    <row r="17" spans="1:6" ht="26.25" thickBot="1">
      <c r="A17" s="346">
        <v>4</v>
      </c>
      <c r="B17" s="347">
        <v>910</v>
      </c>
      <c r="C17" s="348" t="s">
        <v>374</v>
      </c>
      <c r="D17" s="353" t="s">
        <v>0</v>
      </c>
      <c r="E17" s="71"/>
      <c r="F17" s="71"/>
    </row>
    <row r="18" spans="1:6" ht="39" thickBot="1">
      <c r="A18" s="343">
        <v>5</v>
      </c>
      <c r="B18" s="347">
        <v>910</v>
      </c>
      <c r="C18" s="348" t="s">
        <v>375</v>
      </c>
      <c r="D18" s="353" t="s">
        <v>1</v>
      </c>
      <c r="E18" s="71"/>
      <c r="F18" s="71"/>
    </row>
    <row r="19" spans="1:6" ht="26.25" thickBot="1">
      <c r="A19" s="346">
        <v>6</v>
      </c>
      <c r="B19" s="347">
        <v>910</v>
      </c>
      <c r="C19" s="348" t="s">
        <v>809</v>
      </c>
      <c r="D19" s="353" t="s">
        <v>2</v>
      </c>
      <c r="E19" s="71"/>
      <c r="F19" s="71"/>
    </row>
    <row r="20" spans="1:6" ht="64.5" thickBot="1">
      <c r="A20" s="343">
        <v>7</v>
      </c>
      <c r="B20" s="347">
        <v>910</v>
      </c>
      <c r="C20" s="348" t="s">
        <v>810</v>
      </c>
      <c r="D20" s="353" t="s">
        <v>811</v>
      </c>
      <c r="E20" s="71"/>
      <c r="F20" s="71"/>
    </row>
    <row r="21" spans="1:6" ht="26.25" thickBot="1">
      <c r="A21" s="346">
        <v>8</v>
      </c>
      <c r="B21" s="347">
        <v>910</v>
      </c>
      <c r="C21" s="348" t="s">
        <v>376</v>
      </c>
      <c r="D21" s="353" t="s">
        <v>253</v>
      </c>
      <c r="E21" s="71"/>
      <c r="F21" s="71"/>
    </row>
    <row r="22" spans="1:6" ht="39" thickBot="1">
      <c r="A22" s="343">
        <v>9</v>
      </c>
      <c r="B22" s="347">
        <v>910</v>
      </c>
      <c r="C22" s="348" t="s">
        <v>377</v>
      </c>
      <c r="D22" s="353" t="s">
        <v>218</v>
      </c>
      <c r="E22" s="71"/>
      <c r="F22" s="71"/>
    </row>
    <row r="23" spans="1:6" ht="64.5" thickBot="1">
      <c r="A23" s="346">
        <v>10</v>
      </c>
      <c r="B23" s="347">
        <v>910</v>
      </c>
      <c r="C23" s="348" t="s">
        <v>378</v>
      </c>
      <c r="D23" s="353" t="s">
        <v>219</v>
      </c>
      <c r="E23" s="71"/>
      <c r="F23" s="71"/>
    </row>
    <row r="24" spans="1:6" ht="51.75" thickBot="1">
      <c r="A24" s="343">
        <v>11</v>
      </c>
      <c r="B24" s="347">
        <v>910</v>
      </c>
      <c r="C24" s="348" t="s">
        <v>379</v>
      </c>
      <c r="D24" s="353" t="s">
        <v>3</v>
      </c>
      <c r="E24" s="71"/>
      <c r="F24" s="71"/>
    </row>
    <row r="25" spans="1:6" ht="39" thickBot="1">
      <c r="A25" s="346">
        <v>12</v>
      </c>
      <c r="B25" s="347">
        <v>910</v>
      </c>
      <c r="C25" s="348" t="s">
        <v>380</v>
      </c>
      <c r="D25" s="353" t="s">
        <v>4</v>
      </c>
      <c r="E25" s="71"/>
      <c r="F25" s="71"/>
    </row>
    <row r="26" spans="1:6" ht="26.25" thickBot="1">
      <c r="A26" s="343">
        <v>13</v>
      </c>
      <c r="B26" s="347">
        <v>910</v>
      </c>
      <c r="C26" s="348" t="s">
        <v>381</v>
      </c>
      <c r="D26" s="353" t="s">
        <v>5</v>
      </c>
      <c r="E26" s="71"/>
      <c r="F26" s="71"/>
    </row>
    <row r="27" spans="1:6" ht="64.5" thickBot="1">
      <c r="A27" s="346">
        <v>14</v>
      </c>
      <c r="B27" s="347">
        <v>910</v>
      </c>
      <c r="C27" s="348" t="s">
        <v>382</v>
      </c>
      <c r="D27" s="353" t="s">
        <v>210</v>
      </c>
      <c r="E27" s="71"/>
      <c r="F27" s="71"/>
    </row>
    <row r="28" spans="1:6" ht="26.25" thickBot="1">
      <c r="A28" s="343">
        <v>15</v>
      </c>
      <c r="B28" s="347">
        <v>910</v>
      </c>
      <c r="C28" s="348" t="s">
        <v>383</v>
      </c>
      <c r="D28" s="353" t="s">
        <v>220</v>
      </c>
      <c r="E28" s="71"/>
      <c r="F28" s="71"/>
    </row>
    <row r="29" spans="1:6" ht="26.25" thickBot="1">
      <c r="A29" s="346">
        <v>16</v>
      </c>
      <c r="B29" s="347">
        <v>910</v>
      </c>
      <c r="C29" s="348" t="s">
        <v>384</v>
      </c>
      <c r="D29" s="354" t="s">
        <v>812</v>
      </c>
      <c r="E29" s="71"/>
      <c r="F29" s="71"/>
    </row>
    <row r="30" spans="1:6" ht="13.5" thickBot="1">
      <c r="A30" s="343">
        <v>17</v>
      </c>
      <c r="B30" s="347">
        <v>910</v>
      </c>
      <c r="C30" s="348" t="s">
        <v>385</v>
      </c>
      <c r="D30" s="354" t="s">
        <v>238</v>
      </c>
      <c r="E30" s="71"/>
      <c r="F30" s="71"/>
    </row>
    <row r="31" spans="1:6" ht="26.25" thickBot="1">
      <c r="A31" s="346">
        <v>18</v>
      </c>
      <c r="B31" s="347">
        <v>910</v>
      </c>
      <c r="C31" s="348" t="s">
        <v>386</v>
      </c>
      <c r="D31" s="353" t="s">
        <v>6</v>
      </c>
      <c r="E31" s="71"/>
      <c r="F31" s="71"/>
    </row>
    <row r="32" spans="1:6" ht="64.5" thickBot="1">
      <c r="A32" s="343">
        <v>19</v>
      </c>
      <c r="B32" s="347">
        <v>910</v>
      </c>
      <c r="C32" s="348" t="s">
        <v>387</v>
      </c>
      <c r="D32" s="354" t="s">
        <v>240</v>
      </c>
      <c r="E32" s="71"/>
      <c r="F32" s="71"/>
    </row>
    <row r="33" spans="1:6" ht="64.5" thickBot="1">
      <c r="A33" s="346">
        <v>20</v>
      </c>
      <c r="B33" s="347">
        <v>910</v>
      </c>
      <c r="C33" s="348" t="s">
        <v>388</v>
      </c>
      <c r="D33" s="353" t="s">
        <v>813</v>
      </c>
      <c r="E33" s="71"/>
      <c r="F33" s="71"/>
    </row>
    <row r="34" spans="1:6" ht="77.25" thickBot="1">
      <c r="A34" s="343">
        <v>21</v>
      </c>
      <c r="B34" s="347">
        <v>910</v>
      </c>
      <c r="C34" s="348" t="s">
        <v>389</v>
      </c>
      <c r="D34" s="353" t="s">
        <v>211</v>
      </c>
      <c r="E34" s="71"/>
      <c r="F34" s="71"/>
    </row>
    <row r="35" spans="1:6" ht="77.25" thickBot="1">
      <c r="A35" s="346">
        <v>22</v>
      </c>
      <c r="B35" s="347">
        <v>910</v>
      </c>
      <c r="C35" s="348" t="s">
        <v>390</v>
      </c>
      <c r="D35" s="353" t="s">
        <v>221</v>
      </c>
      <c r="E35" s="71"/>
      <c r="F35" s="71"/>
    </row>
    <row r="36" spans="1:6" ht="39" thickBot="1">
      <c r="A36" s="343">
        <v>23</v>
      </c>
      <c r="B36" s="347">
        <v>910</v>
      </c>
      <c r="C36" s="348" t="s">
        <v>391</v>
      </c>
      <c r="D36" s="353" t="s">
        <v>7</v>
      </c>
      <c r="E36" s="71"/>
      <c r="F36" s="71"/>
    </row>
    <row r="37" spans="1:6" ht="39" thickBot="1">
      <c r="A37" s="346">
        <v>24</v>
      </c>
      <c r="B37" s="347">
        <v>910</v>
      </c>
      <c r="C37" s="348" t="s">
        <v>392</v>
      </c>
      <c r="D37" s="353" t="s">
        <v>8</v>
      </c>
      <c r="E37" s="71"/>
      <c r="F37" s="71"/>
    </row>
    <row r="38" spans="1:6" ht="26.25" thickBot="1">
      <c r="A38" s="343">
        <v>25</v>
      </c>
      <c r="B38" s="347">
        <v>910</v>
      </c>
      <c r="C38" s="348" t="s">
        <v>393</v>
      </c>
      <c r="D38" s="353" t="s">
        <v>222</v>
      </c>
      <c r="E38" s="71"/>
      <c r="F38" s="71"/>
    </row>
    <row r="39" spans="1:6" ht="26.25" thickBot="1">
      <c r="A39" s="346">
        <v>26</v>
      </c>
      <c r="B39" s="347">
        <v>910</v>
      </c>
      <c r="C39" s="348" t="s">
        <v>394</v>
      </c>
      <c r="D39" s="353" t="s">
        <v>9</v>
      </c>
      <c r="E39" s="71"/>
      <c r="F39" s="71"/>
    </row>
    <row r="40" spans="1:6" ht="26.25" thickBot="1">
      <c r="A40" s="343">
        <v>27</v>
      </c>
      <c r="B40" s="347">
        <v>910</v>
      </c>
      <c r="C40" s="348" t="s">
        <v>395</v>
      </c>
      <c r="D40" s="353" t="s">
        <v>10</v>
      </c>
      <c r="E40" s="71"/>
      <c r="F40" s="71"/>
    </row>
    <row r="41" spans="1:6" ht="39" thickBot="1">
      <c r="A41" s="343">
        <v>28</v>
      </c>
      <c r="B41" s="347">
        <v>910</v>
      </c>
      <c r="C41" s="348" t="s">
        <v>396</v>
      </c>
      <c r="D41" s="353" t="s">
        <v>11</v>
      </c>
      <c r="E41" s="71"/>
      <c r="F41" s="71"/>
    </row>
    <row r="42" spans="1:6" ht="51.75" thickBot="1">
      <c r="A42" s="346">
        <v>29</v>
      </c>
      <c r="B42" s="347">
        <v>910</v>
      </c>
      <c r="C42" s="348" t="s">
        <v>397</v>
      </c>
      <c r="D42" s="353" t="s">
        <v>12</v>
      </c>
      <c r="E42" s="71"/>
      <c r="F42" s="71"/>
    </row>
    <row r="43" spans="1:6" ht="39" thickBot="1">
      <c r="A43" s="343">
        <v>30</v>
      </c>
      <c r="B43" s="347">
        <v>910</v>
      </c>
      <c r="C43" s="349" t="s">
        <v>398</v>
      </c>
      <c r="D43" s="354" t="s">
        <v>241</v>
      </c>
      <c r="E43" s="71"/>
      <c r="F43" s="71"/>
    </row>
    <row r="44" spans="1:6" ht="39" thickBot="1">
      <c r="A44" s="346">
        <v>31</v>
      </c>
      <c r="B44" s="347">
        <v>910</v>
      </c>
      <c r="C44" s="348" t="s">
        <v>399</v>
      </c>
      <c r="D44" s="353" t="s">
        <v>13</v>
      </c>
      <c r="E44" s="71"/>
      <c r="F44" s="71"/>
    </row>
    <row r="45" spans="1:6" ht="39" thickBot="1">
      <c r="A45" s="343">
        <v>32</v>
      </c>
      <c r="B45" s="347">
        <v>910</v>
      </c>
      <c r="C45" s="348" t="s">
        <v>400</v>
      </c>
      <c r="D45" s="353" t="s">
        <v>14</v>
      </c>
      <c r="E45" s="71"/>
      <c r="F45" s="71"/>
    </row>
    <row r="46" spans="1:6" ht="51.75" thickBot="1">
      <c r="A46" s="346">
        <v>33</v>
      </c>
      <c r="B46" s="347">
        <v>910</v>
      </c>
      <c r="C46" s="348" t="s">
        <v>401</v>
      </c>
      <c r="D46" s="353" t="s">
        <v>223</v>
      </c>
      <c r="E46" s="71"/>
      <c r="F46" s="71"/>
    </row>
    <row r="47" spans="1:6" ht="39" thickBot="1">
      <c r="A47" s="343">
        <v>34</v>
      </c>
      <c r="B47" s="347">
        <v>910</v>
      </c>
      <c r="C47" s="348" t="s">
        <v>402</v>
      </c>
      <c r="D47" s="353" t="s">
        <v>15</v>
      </c>
      <c r="E47" s="71"/>
      <c r="F47" s="71"/>
    </row>
    <row r="48" spans="1:6" ht="26.25" thickBot="1">
      <c r="A48" s="346">
        <v>35</v>
      </c>
      <c r="B48" s="347">
        <v>910</v>
      </c>
      <c r="C48" s="348" t="s">
        <v>403</v>
      </c>
      <c r="D48" s="353" t="s">
        <v>16</v>
      </c>
      <c r="E48" s="71"/>
      <c r="F48" s="71"/>
    </row>
    <row r="49" spans="1:6" ht="13.5" thickBot="1">
      <c r="A49" s="343">
        <v>36</v>
      </c>
      <c r="B49" s="347">
        <v>910</v>
      </c>
      <c r="C49" s="348" t="s">
        <v>404</v>
      </c>
      <c r="D49" s="353" t="s">
        <v>17</v>
      </c>
      <c r="E49" s="71"/>
      <c r="F49" s="71"/>
    </row>
    <row r="50" spans="1:6" ht="13.5" thickBot="1">
      <c r="A50" s="346">
        <v>37</v>
      </c>
      <c r="B50" s="347">
        <v>910</v>
      </c>
      <c r="C50" s="348" t="s">
        <v>405</v>
      </c>
      <c r="D50" s="353" t="s">
        <v>18</v>
      </c>
      <c r="E50" s="71"/>
      <c r="F50" s="71"/>
    </row>
    <row r="51" spans="1:6" ht="39" thickBot="1">
      <c r="A51" s="343">
        <v>38</v>
      </c>
      <c r="B51" s="347">
        <v>910</v>
      </c>
      <c r="C51" s="350" t="s">
        <v>406</v>
      </c>
      <c r="D51" s="355" t="s">
        <v>224</v>
      </c>
      <c r="E51" s="71"/>
      <c r="F51" s="71"/>
    </row>
    <row r="52" spans="1:6" ht="39" thickBot="1">
      <c r="A52" s="346">
        <v>39</v>
      </c>
      <c r="B52" s="347">
        <v>910</v>
      </c>
      <c r="C52" s="350" t="s">
        <v>407</v>
      </c>
      <c r="D52" s="355" t="s">
        <v>225</v>
      </c>
      <c r="E52" s="71"/>
      <c r="F52" s="71"/>
    </row>
    <row r="53" spans="1:6" ht="39" thickBot="1">
      <c r="A53" s="343">
        <v>40</v>
      </c>
      <c r="B53" s="347">
        <v>910</v>
      </c>
      <c r="C53" s="350" t="s">
        <v>408</v>
      </c>
      <c r="D53" s="355" t="s">
        <v>230</v>
      </c>
      <c r="E53" s="71"/>
      <c r="F53" s="71"/>
    </row>
    <row r="54" spans="1:6" ht="26.25" thickBot="1">
      <c r="A54" s="346">
        <v>41</v>
      </c>
      <c r="B54" s="347">
        <v>910</v>
      </c>
      <c r="C54" s="350" t="s">
        <v>814</v>
      </c>
      <c r="D54" s="355" t="s">
        <v>111</v>
      </c>
      <c r="E54" s="71"/>
      <c r="F54" s="71"/>
    </row>
    <row r="55" spans="1:6" ht="26.25" thickBot="1">
      <c r="A55" s="343">
        <v>42</v>
      </c>
      <c r="B55" s="347">
        <v>910</v>
      </c>
      <c r="C55" s="350" t="s">
        <v>739</v>
      </c>
      <c r="D55" s="355" t="s">
        <v>740</v>
      </c>
      <c r="E55" s="71"/>
      <c r="F55" s="71"/>
    </row>
    <row r="56" spans="1:6" ht="26.25" thickBot="1">
      <c r="A56" s="346">
        <v>43</v>
      </c>
      <c r="B56" s="347">
        <v>910</v>
      </c>
      <c r="C56" s="351" t="s">
        <v>743</v>
      </c>
      <c r="D56" s="356" t="s">
        <v>352</v>
      </c>
      <c r="E56" s="71"/>
      <c r="F56" s="71"/>
    </row>
    <row r="57" spans="1:6" ht="77.25" thickBot="1">
      <c r="A57" s="343">
        <v>44</v>
      </c>
      <c r="B57" s="347">
        <v>910</v>
      </c>
      <c r="C57" s="350" t="s">
        <v>741</v>
      </c>
      <c r="D57" s="355" t="s">
        <v>742</v>
      </c>
      <c r="E57" s="71"/>
      <c r="F57" s="71"/>
    </row>
    <row r="58" spans="1:6" ht="64.5" thickBot="1">
      <c r="A58" s="346">
        <v>45</v>
      </c>
      <c r="B58" s="347">
        <v>910</v>
      </c>
      <c r="C58" s="350" t="s">
        <v>815</v>
      </c>
      <c r="D58" s="355" t="s">
        <v>805</v>
      </c>
      <c r="E58" s="71"/>
      <c r="F58" s="71"/>
    </row>
    <row r="59" spans="1:6" ht="64.5" thickBot="1">
      <c r="A59" s="343">
        <v>46</v>
      </c>
      <c r="B59" s="347">
        <v>910</v>
      </c>
      <c r="C59" s="350" t="s">
        <v>816</v>
      </c>
      <c r="D59" s="355" t="s">
        <v>804</v>
      </c>
      <c r="E59" s="71"/>
      <c r="F59" s="71"/>
    </row>
    <row r="60" spans="1:6" ht="39" thickBot="1">
      <c r="A60" s="346">
        <v>47</v>
      </c>
      <c r="B60" s="347">
        <v>910</v>
      </c>
      <c r="C60" s="350" t="s">
        <v>802</v>
      </c>
      <c r="D60" s="355" t="s">
        <v>803</v>
      </c>
      <c r="E60" s="71"/>
      <c r="F60" s="71"/>
    </row>
    <row r="61" spans="1:6" ht="39" thickBot="1">
      <c r="A61" s="343">
        <v>48</v>
      </c>
      <c r="B61" s="347">
        <v>910</v>
      </c>
      <c r="C61" s="347" t="s">
        <v>800</v>
      </c>
      <c r="D61" s="353" t="s">
        <v>225</v>
      </c>
      <c r="E61" s="71"/>
      <c r="F61" s="71"/>
    </row>
    <row r="62" spans="1:6" ht="13.5" thickBot="1">
      <c r="A62" s="346">
        <v>49</v>
      </c>
      <c r="B62" s="347">
        <v>910</v>
      </c>
      <c r="C62" s="350" t="s">
        <v>744</v>
      </c>
      <c r="D62" s="353" t="s">
        <v>29</v>
      </c>
      <c r="E62" s="71"/>
      <c r="F62" s="71"/>
    </row>
    <row r="63" spans="1:6" ht="13.5" thickBot="1">
      <c r="A63" s="343">
        <v>50</v>
      </c>
      <c r="B63" s="347">
        <v>910</v>
      </c>
      <c r="C63" s="347" t="s">
        <v>801</v>
      </c>
      <c r="D63" s="353" t="s">
        <v>29</v>
      </c>
      <c r="E63" s="71"/>
      <c r="F63" s="71"/>
    </row>
    <row r="64" spans="1:6" ht="39" thickBot="1">
      <c r="A64" s="346">
        <v>51</v>
      </c>
      <c r="B64" s="347">
        <v>910</v>
      </c>
      <c r="C64" s="347" t="s">
        <v>817</v>
      </c>
      <c r="D64" s="353" t="s">
        <v>103</v>
      </c>
      <c r="E64" s="71"/>
      <c r="F64" s="71"/>
    </row>
    <row r="65" spans="1:6" ht="39" thickBot="1">
      <c r="A65" s="343">
        <v>52</v>
      </c>
      <c r="B65" s="347">
        <v>910</v>
      </c>
      <c r="C65" s="349" t="s">
        <v>745</v>
      </c>
      <c r="D65" s="354" t="s">
        <v>746</v>
      </c>
      <c r="E65" s="71"/>
      <c r="F65" s="71"/>
    </row>
    <row r="66" spans="1:6" ht="39" thickBot="1">
      <c r="A66" s="346">
        <v>53</v>
      </c>
      <c r="B66" s="347">
        <v>910</v>
      </c>
      <c r="C66" s="347" t="s">
        <v>748</v>
      </c>
      <c r="D66" s="353" t="s">
        <v>232</v>
      </c>
      <c r="E66" s="71"/>
      <c r="F66" s="71"/>
    </row>
    <row r="67" spans="1:6" ht="39" thickBot="1">
      <c r="A67" s="343">
        <v>54</v>
      </c>
      <c r="B67" s="347">
        <v>910</v>
      </c>
      <c r="C67" s="349" t="s">
        <v>747</v>
      </c>
      <c r="D67" s="354" t="s">
        <v>409</v>
      </c>
      <c r="E67" s="71"/>
      <c r="F67" s="71"/>
    </row>
    <row r="68" spans="1:6" ht="26.25" thickBot="1">
      <c r="A68" s="346">
        <v>55</v>
      </c>
      <c r="B68" s="347">
        <v>910</v>
      </c>
      <c r="C68" s="349" t="s">
        <v>749</v>
      </c>
      <c r="D68" s="354" t="s">
        <v>102</v>
      </c>
      <c r="E68" s="71"/>
      <c r="F68" s="71"/>
    </row>
    <row r="69" spans="1:6" ht="64.5" thickBot="1">
      <c r="A69" s="343">
        <v>56</v>
      </c>
      <c r="B69" s="66">
        <v>910</v>
      </c>
      <c r="C69" s="357" t="s">
        <v>826</v>
      </c>
      <c r="D69" s="151" t="s">
        <v>827</v>
      </c>
      <c r="E69" s="71"/>
      <c r="F69" s="71"/>
    </row>
    <row r="70" spans="1:6" ht="64.5" thickBot="1">
      <c r="A70" s="343">
        <v>57</v>
      </c>
      <c r="B70" s="347">
        <v>910</v>
      </c>
      <c r="C70" s="349" t="s">
        <v>357</v>
      </c>
      <c r="D70" s="354" t="s">
        <v>242</v>
      </c>
      <c r="E70" s="71"/>
      <c r="F70" s="71"/>
    </row>
    <row r="71" spans="1:6" ht="77.25" thickBot="1">
      <c r="A71" s="346">
        <v>58</v>
      </c>
      <c r="B71" s="66">
        <v>910</v>
      </c>
      <c r="C71" s="357" t="s">
        <v>824</v>
      </c>
      <c r="D71" s="358" t="s">
        <v>825</v>
      </c>
      <c r="E71" s="71"/>
      <c r="F71" s="71"/>
    </row>
    <row r="72" spans="1:6" ht="13.5" thickBot="1">
      <c r="A72" s="343">
        <v>59</v>
      </c>
      <c r="B72" s="347">
        <v>910</v>
      </c>
      <c r="C72" s="347" t="s">
        <v>818</v>
      </c>
      <c r="D72" s="353" t="s">
        <v>216</v>
      </c>
      <c r="E72" s="71"/>
      <c r="F72" s="71"/>
    </row>
    <row r="73" spans="1:6" ht="13.5" thickBot="1">
      <c r="A73" s="346">
        <v>60</v>
      </c>
      <c r="B73" s="347">
        <v>910</v>
      </c>
      <c r="C73" s="347" t="s">
        <v>356</v>
      </c>
      <c r="D73" s="353" t="s">
        <v>216</v>
      </c>
      <c r="E73" s="71"/>
      <c r="F73" s="71"/>
    </row>
    <row r="74" spans="1:6" ht="77.25" thickBot="1">
      <c r="A74" s="343">
        <v>61</v>
      </c>
      <c r="B74" s="347">
        <v>910</v>
      </c>
      <c r="C74" s="347" t="s">
        <v>354</v>
      </c>
      <c r="D74" s="353" t="s">
        <v>355</v>
      </c>
      <c r="E74" s="71"/>
      <c r="F74" s="71"/>
    </row>
    <row r="75" spans="1:6" ht="51.75" thickBot="1">
      <c r="A75" s="346">
        <v>62</v>
      </c>
      <c r="B75" s="347">
        <v>910</v>
      </c>
      <c r="C75" s="347" t="s">
        <v>411</v>
      </c>
      <c r="D75" s="353" t="s">
        <v>819</v>
      </c>
      <c r="E75" s="71"/>
      <c r="F75" s="71"/>
    </row>
    <row r="76" spans="1:6" ht="26.25" thickBot="1">
      <c r="A76" s="343">
        <v>63</v>
      </c>
      <c r="B76" s="347">
        <v>910</v>
      </c>
      <c r="C76" s="347" t="s">
        <v>412</v>
      </c>
      <c r="D76" s="353" t="s">
        <v>326</v>
      </c>
      <c r="E76" s="71"/>
      <c r="F76" s="71"/>
    </row>
    <row r="77" spans="1:6" ht="26.25" thickBot="1">
      <c r="A77" s="346">
        <v>64</v>
      </c>
      <c r="B77" s="66">
        <v>910</v>
      </c>
      <c r="C77" s="67" t="s">
        <v>410</v>
      </c>
      <c r="D77" s="151" t="s">
        <v>243</v>
      </c>
      <c r="E77" s="71"/>
      <c r="F77" s="71"/>
    </row>
    <row r="78" spans="1:6" ht="51.75" thickBot="1">
      <c r="A78" s="343">
        <v>65</v>
      </c>
      <c r="B78" s="347">
        <v>910</v>
      </c>
      <c r="C78" s="347" t="s">
        <v>820</v>
      </c>
      <c r="D78" s="353" t="s">
        <v>821</v>
      </c>
      <c r="E78" s="71"/>
      <c r="F78" s="71"/>
    </row>
    <row r="79" spans="1:6" ht="39" thickBot="1">
      <c r="A79" s="343">
        <v>66</v>
      </c>
      <c r="B79" s="347">
        <v>910</v>
      </c>
      <c r="C79" s="347" t="s">
        <v>822</v>
      </c>
      <c r="D79" s="353" t="s">
        <v>823</v>
      </c>
      <c r="E79" s="71"/>
      <c r="F79" s="71"/>
    </row>
    <row r="80" spans="1:6" ht="30" customHeight="1" hidden="1">
      <c r="A80" s="66"/>
      <c r="B80" s="66">
        <v>910</v>
      </c>
      <c r="C80" s="67" t="s">
        <v>410</v>
      </c>
      <c r="D80" s="151" t="s">
        <v>243</v>
      </c>
      <c r="E80" s="71"/>
      <c r="F80" s="71"/>
    </row>
    <row r="81" spans="1:6" ht="42" customHeight="1" hidden="1">
      <c r="A81" s="66"/>
      <c r="B81" s="66">
        <v>910</v>
      </c>
      <c r="C81" s="67" t="s">
        <v>411</v>
      </c>
      <c r="D81" s="150" t="s">
        <v>244</v>
      </c>
      <c r="E81" s="71"/>
      <c r="F81" s="71"/>
    </row>
    <row r="82" spans="1:6" ht="30" customHeight="1" hidden="1">
      <c r="A82" s="66"/>
      <c r="B82" s="103">
        <v>910</v>
      </c>
      <c r="C82" s="66" t="s">
        <v>412</v>
      </c>
      <c r="D82" s="152" t="s">
        <v>326</v>
      </c>
      <c r="E82" s="71"/>
      <c r="F82" s="71"/>
    </row>
    <row r="83" spans="1:6" ht="54.75" customHeight="1" hidden="1">
      <c r="A83" s="66"/>
      <c r="B83" s="66">
        <v>910</v>
      </c>
      <c r="C83" s="67" t="s">
        <v>413</v>
      </c>
      <c r="D83" s="150" t="s">
        <v>245</v>
      </c>
      <c r="E83" s="71"/>
      <c r="F83" s="71"/>
    </row>
    <row r="84" spans="1:6" ht="54.75" customHeight="1" hidden="1">
      <c r="A84" s="66"/>
      <c r="B84" s="66">
        <v>910</v>
      </c>
      <c r="C84" s="66" t="s">
        <v>414</v>
      </c>
      <c r="D84" s="150" t="s">
        <v>30</v>
      </c>
      <c r="E84" s="71"/>
      <c r="F84" s="71"/>
    </row>
    <row r="85" spans="1:6" ht="54.75" customHeight="1" hidden="1">
      <c r="A85" s="66"/>
      <c r="B85" s="66">
        <v>910</v>
      </c>
      <c r="C85" s="66" t="s">
        <v>415</v>
      </c>
      <c r="D85" s="150" t="s">
        <v>226</v>
      </c>
      <c r="E85" s="71"/>
      <c r="F85" s="71"/>
    </row>
    <row r="86" spans="1:6" ht="54.75" customHeight="1" hidden="1">
      <c r="A86" s="66"/>
      <c r="B86" s="66">
        <v>910</v>
      </c>
      <c r="C86" s="66" t="s">
        <v>416</v>
      </c>
      <c r="D86" s="150" t="s">
        <v>227</v>
      </c>
      <c r="E86" s="71"/>
      <c r="F86" s="71"/>
    </row>
    <row r="87" spans="1:6" ht="54.75" customHeight="1" hidden="1">
      <c r="A87" s="66"/>
      <c r="B87" s="66">
        <v>910</v>
      </c>
      <c r="C87" s="66" t="s">
        <v>417</v>
      </c>
      <c r="D87" s="150" t="s">
        <v>31</v>
      </c>
      <c r="E87" s="71"/>
      <c r="F87" s="71"/>
    </row>
    <row r="88" spans="1:6" ht="54.75" customHeight="1" hidden="1">
      <c r="A88" s="66"/>
      <c r="B88" s="66">
        <v>910</v>
      </c>
      <c r="C88" s="66" t="s">
        <v>418</v>
      </c>
      <c r="D88" s="150" t="s">
        <v>117</v>
      </c>
      <c r="E88" s="71"/>
      <c r="F88" s="71"/>
    </row>
    <row r="89" ht="54.75" customHeight="1"/>
  </sheetData>
  <sheetProtection/>
  <mergeCells count="10">
    <mergeCell ref="A13:D13"/>
    <mergeCell ref="C1:D1"/>
    <mergeCell ref="C2:D2"/>
    <mergeCell ref="C3:D3"/>
    <mergeCell ref="C8:D8"/>
    <mergeCell ref="A10:D10"/>
    <mergeCell ref="C4:D4"/>
    <mergeCell ref="C5:D5"/>
    <mergeCell ref="C6:D6"/>
    <mergeCell ref="C7:D7"/>
  </mergeCells>
  <printOptions horizontalCentered="1"/>
  <pageMargins left="0.7874015748031497" right="0.1968503937007874" top="0.5905511811023623" bottom="0.5905511811023623" header="0.1574803149606299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7.125" style="16" customWidth="1"/>
    <col min="2" max="2" width="25.875" style="16" customWidth="1"/>
    <col min="3" max="3" width="50.625" style="16" customWidth="1"/>
    <col min="4" max="4" width="25.25390625" style="16" customWidth="1"/>
    <col min="5" max="5" width="12.125" style="16" customWidth="1"/>
    <col min="6" max="16384" width="9.125" style="16" customWidth="1"/>
  </cols>
  <sheetData>
    <row r="1" spans="1:5" ht="15">
      <c r="A1" s="18" t="s">
        <v>49</v>
      </c>
      <c r="B1" s="367" t="s">
        <v>319</v>
      </c>
      <c r="C1" s="367"/>
      <c r="D1" s="15"/>
      <c r="E1" s="15"/>
    </row>
    <row r="2" spans="1:5" s="21" customFormat="1" ht="15">
      <c r="A2" s="18" t="s">
        <v>40</v>
      </c>
      <c r="B2" s="367" t="s">
        <v>140</v>
      </c>
      <c r="C2" s="367"/>
      <c r="D2" s="20"/>
      <c r="E2" s="20"/>
    </row>
    <row r="3" spans="1:5" s="21" customFormat="1" ht="15">
      <c r="A3" s="19" t="s">
        <v>41</v>
      </c>
      <c r="B3" s="367" t="s">
        <v>204</v>
      </c>
      <c r="C3" s="367"/>
      <c r="D3" s="20"/>
      <c r="E3" s="20"/>
    </row>
    <row r="4" spans="1:5" s="21" customFormat="1" ht="15">
      <c r="A4" s="19" t="s">
        <v>42</v>
      </c>
      <c r="B4" s="371" t="s">
        <v>780</v>
      </c>
      <c r="C4" s="371"/>
      <c r="D4" s="20"/>
      <c r="E4" s="20"/>
    </row>
    <row r="5" spans="1:3" ht="29.25" customHeight="1">
      <c r="A5" s="19" t="s">
        <v>43</v>
      </c>
      <c r="B5" s="365" t="s">
        <v>754</v>
      </c>
      <c r="C5" s="365"/>
    </row>
    <row r="6" ht="18" customHeight="1">
      <c r="A6" s="14"/>
    </row>
    <row r="7" spans="1:3" s="22" customFormat="1" ht="37.5" customHeight="1">
      <c r="A7" s="376" t="s">
        <v>310</v>
      </c>
      <c r="B7" s="376"/>
      <c r="C7" s="376"/>
    </row>
    <row r="8" spans="1:3" s="24" customFormat="1" ht="12.75">
      <c r="A8" s="23"/>
      <c r="B8" s="23"/>
      <c r="C8" s="23"/>
    </row>
    <row r="9" spans="1:3" s="22" customFormat="1" ht="42.75">
      <c r="A9" s="218" t="s">
        <v>45</v>
      </c>
      <c r="B9" s="218" t="s">
        <v>50</v>
      </c>
      <c r="C9" s="218" t="s">
        <v>51</v>
      </c>
    </row>
    <row r="10" spans="1:3" s="24" customFormat="1" ht="12.75">
      <c r="A10" s="25">
        <v>1</v>
      </c>
      <c r="B10" s="25">
        <v>2</v>
      </c>
      <c r="C10" s="25">
        <v>3</v>
      </c>
    </row>
    <row r="11" spans="1:3" s="24" customFormat="1" ht="27" customHeight="1">
      <c r="A11" s="225" t="s">
        <v>184</v>
      </c>
      <c r="B11" s="216"/>
      <c r="C11" s="218" t="s">
        <v>205</v>
      </c>
    </row>
    <row r="12" spans="1:3" ht="45">
      <c r="A12" s="219" t="s">
        <v>184</v>
      </c>
      <c r="B12" s="220" t="s">
        <v>332</v>
      </c>
      <c r="C12" s="217" t="s">
        <v>197</v>
      </c>
    </row>
    <row r="13" spans="1:3" ht="45">
      <c r="A13" s="219" t="s">
        <v>184</v>
      </c>
      <c r="B13" s="220" t="s">
        <v>333</v>
      </c>
      <c r="C13" s="217" t="s">
        <v>198</v>
      </c>
    </row>
    <row r="14" spans="1:3" ht="60">
      <c r="A14" s="219" t="s">
        <v>184</v>
      </c>
      <c r="B14" s="220" t="s">
        <v>334</v>
      </c>
      <c r="C14" s="217" t="s">
        <v>199</v>
      </c>
    </row>
    <row r="15" spans="1:3" ht="45">
      <c r="A15" s="219" t="s">
        <v>184</v>
      </c>
      <c r="B15" s="220" t="s">
        <v>335</v>
      </c>
      <c r="C15" s="217" t="s">
        <v>200</v>
      </c>
    </row>
    <row r="16" spans="1:3" ht="30">
      <c r="A16" s="219" t="s">
        <v>184</v>
      </c>
      <c r="B16" s="221" t="s">
        <v>336</v>
      </c>
      <c r="C16" s="217" t="s">
        <v>201</v>
      </c>
    </row>
    <row r="17" spans="1:3" ht="30">
      <c r="A17" s="219" t="s">
        <v>184</v>
      </c>
      <c r="B17" s="221" t="s">
        <v>337</v>
      </c>
      <c r="C17" s="217" t="s">
        <v>533</v>
      </c>
    </row>
    <row r="18" spans="1:3" ht="90">
      <c r="A18" s="219" t="s">
        <v>184</v>
      </c>
      <c r="B18" s="221" t="s">
        <v>338</v>
      </c>
      <c r="C18" s="217" t="s">
        <v>186</v>
      </c>
    </row>
    <row r="19" spans="1:3" ht="45">
      <c r="A19" s="219" t="s">
        <v>184</v>
      </c>
      <c r="B19" s="221" t="s">
        <v>339</v>
      </c>
      <c r="C19" s="217" t="s">
        <v>202</v>
      </c>
    </row>
    <row r="20" spans="1:3" ht="45">
      <c r="A20" s="219" t="s">
        <v>184</v>
      </c>
      <c r="B20" s="221" t="s">
        <v>340</v>
      </c>
      <c r="C20" s="217" t="s">
        <v>203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7874015748031497" right="0.1968503937007874" top="0.3937007874015748" bottom="0.3937007874015748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4"/>
  <sheetViews>
    <sheetView view="pageBreakPreview" zoomScaleNormal="80" zoomScaleSheetLayoutView="100" zoomScalePageLayoutView="0" workbookViewId="0" topLeftCell="A1">
      <selection activeCell="B2" sqref="B2:G2"/>
    </sheetView>
  </sheetViews>
  <sheetFormatPr defaultColWidth="9.00390625" defaultRowHeight="12.75"/>
  <cols>
    <col min="1" max="1" width="47.375" style="0" customWidth="1"/>
    <col min="2" max="2" width="4.00390625" style="0" bestFit="1" customWidth="1"/>
    <col min="3" max="3" width="4.125" style="0" customWidth="1"/>
    <col min="4" max="4" width="4.625" style="0" customWidth="1"/>
    <col min="5" max="5" width="12.75390625" style="0" bestFit="1" customWidth="1"/>
    <col min="6" max="6" width="7.00390625" style="0" customWidth="1"/>
    <col min="7" max="7" width="11.625" style="0" bestFit="1" customWidth="1"/>
    <col min="8" max="8" width="12.00390625" style="0" customWidth="1"/>
  </cols>
  <sheetData>
    <row r="1" spans="2:7" ht="12.75">
      <c r="B1" s="368" t="s">
        <v>796</v>
      </c>
      <c r="C1" s="368"/>
      <c r="D1" s="368"/>
      <c r="E1" s="368"/>
      <c r="F1" s="368"/>
      <c r="G1" s="368"/>
    </row>
    <row r="2" spans="2:7" ht="27" customHeight="1">
      <c r="B2" s="369" t="s">
        <v>855</v>
      </c>
      <c r="C2" s="369"/>
      <c r="D2" s="369"/>
      <c r="E2" s="369"/>
      <c r="F2" s="369"/>
      <c r="G2" s="369"/>
    </row>
    <row r="3" spans="2:7" ht="12.75">
      <c r="B3" s="370" t="s">
        <v>847</v>
      </c>
      <c r="C3" s="370"/>
      <c r="D3" s="370"/>
      <c r="E3" s="370"/>
      <c r="F3" s="370"/>
      <c r="G3" s="370"/>
    </row>
    <row r="4" spans="1:7" s="261" customFormat="1" ht="15">
      <c r="A4" s="367" t="s">
        <v>320</v>
      </c>
      <c r="B4" s="367"/>
      <c r="C4" s="367"/>
      <c r="D4" s="367"/>
      <c r="E4" s="367"/>
      <c r="F4" s="367"/>
      <c r="G4" s="367"/>
    </row>
    <row r="5" spans="1:7" s="261" customFormat="1" ht="15">
      <c r="A5" s="367" t="s">
        <v>140</v>
      </c>
      <c r="B5" s="367"/>
      <c r="C5" s="367"/>
      <c r="D5" s="367"/>
      <c r="E5" s="367"/>
      <c r="F5" s="367"/>
      <c r="G5" s="367"/>
    </row>
    <row r="6" spans="1:7" s="261" customFormat="1" ht="15">
      <c r="A6" s="367" t="s">
        <v>204</v>
      </c>
      <c r="B6" s="367"/>
      <c r="C6" s="367"/>
      <c r="D6" s="367"/>
      <c r="E6" s="367"/>
      <c r="F6" s="367"/>
      <c r="G6" s="367"/>
    </row>
    <row r="7" spans="1:7" s="261" customFormat="1" ht="16.5" customHeight="1">
      <c r="A7" s="371" t="s">
        <v>780</v>
      </c>
      <c r="B7" s="371"/>
      <c r="C7" s="371"/>
      <c r="D7" s="371"/>
      <c r="E7" s="371"/>
      <c r="F7" s="371"/>
      <c r="G7" s="371"/>
    </row>
    <row r="8" spans="1:7" s="261" customFormat="1" ht="30" customHeight="1">
      <c r="A8" s="365" t="s">
        <v>716</v>
      </c>
      <c r="B8" s="365"/>
      <c r="C8" s="365"/>
      <c r="D8" s="365"/>
      <c r="E8" s="365"/>
      <c r="F8" s="365"/>
      <c r="G8" s="365"/>
    </row>
    <row r="9" spans="1:7" ht="54" customHeight="1">
      <c r="A9" s="375" t="s">
        <v>737</v>
      </c>
      <c r="B9" s="375"/>
      <c r="C9" s="375"/>
      <c r="D9" s="375"/>
      <c r="E9" s="375"/>
      <c r="F9" s="375"/>
      <c r="G9" s="375"/>
    </row>
    <row r="10" spans="1:7" ht="15.75">
      <c r="A10" s="10"/>
      <c r="B10" s="78"/>
      <c r="C10" s="14"/>
      <c r="D10" s="14"/>
      <c r="E10" s="14"/>
      <c r="F10" s="14"/>
      <c r="G10" s="91" t="s">
        <v>53</v>
      </c>
    </row>
    <row r="11" spans="1:8" ht="15.75">
      <c r="A11" s="26"/>
      <c r="B11" s="26" t="s">
        <v>54</v>
      </c>
      <c r="C11" s="26" t="s">
        <v>55</v>
      </c>
      <c r="D11" s="26" t="s">
        <v>56</v>
      </c>
      <c r="E11" s="26" t="s">
        <v>57</v>
      </c>
      <c r="F11" s="26" t="s">
        <v>58</v>
      </c>
      <c r="G11" s="92" t="s">
        <v>144</v>
      </c>
      <c r="H11" s="136"/>
    </row>
    <row r="12" spans="1:8" ht="30" customHeight="1">
      <c r="A12" s="135" t="s">
        <v>205</v>
      </c>
      <c r="B12" s="342">
        <v>910</v>
      </c>
      <c r="C12" s="28"/>
      <c r="D12" s="28"/>
      <c r="E12" s="28"/>
      <c r="F12" s="28"/>
      <c r="G12" s="128">
        <f>G13+G77+G83+G116+G175+G308+G317+G369+G407+G444</f>
        <v>205123.69999999998</v>
      </c>
      <c r="H12" s="136"/>
    </row>
    <row r="13" spans="1:8" ht="24" customHeight="1">
      <c r="A13" s="137" t="s">
        <v>136</v>
      </c>
      <c r="B13" s="90">
        <v>910</v>
      </c>
      <c r="C13" s="29" t="s">
        <v>75</v>
      </c>
      <c r="D13" s="29"/>
      <c r="E13" s="29"/>
      <c r="F13" s="29"/>
      <c r="G13" s="104">
        <f>G14+G19+G28+G33+G39</f>
        <v>23252.2</v>
      </c>
      <c r="H13" s="136"/>
    </row>
    <row r="14" spans="1:7" ht="25.5">
      <c r="A14" s="138" t="s">
        <v>118</v>
      </c>
      <c r="B14" s="86">
        <v>910</v>
      </c>
      <c r="C14" s="30" t="s">
        <v>75</v>
      </c>
      <c r="D14" s="30" t="s">
        <v>76</v>
      </c>
      <c r="E14" s="30"/>
      <c r="F14" s="30"/>
      <c r="G14" s="105">
        <f>G15</f>
        <v>956.7</v>
      </c>
    </row>
    <row r="15" spans="1:7" ht="38.25">
      <c r="A15" s="130" t="s">
        <v>593</v>
      </c>
      <c r="B15" s="84">
        <v>910</v>
      </c>
      <c r="C15" s="31" t="s">
        <v>75</v>
      </c>
      <c r="D15" s="31" t="s">
        <v>76</v>
      </c>
      <c r="E15" s="31" t="s">
        <v>424</v>
      </c>
      <c r="F15" s="31"/>
      <c r="G15" s="107">
        <f>G16</f>
        <v>956.7</v>
      </c>
    </row>
    <row r="16" spans="1:7" ht="24" customHeight="1">
      <c r="A16" s="130" t="s">
        <v>178</v>
      </c>
      <c r="B16" s="84">
        <v>910</v>
      </c>
      <c r="C16" s="31" t="s">
        <v>75</v>
      </c>
      <c r="D16" s="31" t="s">
        <v>76</v>
      </c>
      <c r="E16" s="31" t="s">
        <v>425</v>
      </c>
      <c r="F16" s="31"/>
      <c r="G16" s="107">
        <f>G17</f>
        <v>956.7</v>
      </c>
    </row>
    <row r="17" spans="1:7" ht="54" customHeight="1">
      <c r="A17" s="130" t="s">
        <v>303</v>
      </c>
      <c r="B17" s="84">
        <v>910</v>
      </c>
      <c r="C17" s="31" t="s">
        <v>75</v>
      </c>
      <c r="D17" s="31" t="s">
        <v>76</v>
      </c>
      <c r="E17" s="31" t="s">
        <v>425</v>
      </c>
      <c r="F17" s="31" t="s">
        <v>275</v>
      </c>
      <c r="G17" s="107">
        <f>G18</f>
        <v>956.7</v>
      </c>
    </row>
    <row r="18" spans="1:7" ht="36" customHeight="1">
      <c r="A18" s="130" t="s">
        <v>306</v>
      </c>
      <c r="B18" s="84">
        <v>910</v>
      </c>
      <c r="C18" s="31" t="s">
        <v>75</v>
      </c>
      <c r="D18" s="31" t="s">
        <v>76</v>
      </c>
      <c r="E18" s="31" t="s">
        <v>425</v>
      </c>
      <c r="F18" s="31" t="s">
        <v>265</v>
      </c>
      <c r="G18" s="106">
        <f>1496.7-540</f>
        <v>956.7</v>
      </c>
    </row>
    <row r="19" spans="1:7" ht="38.25">
      <c r="A19" s="138" t="s">
        <v>181</v>
      </c>
      <c r="B19" s="86">
        <v>910</v>
      </c>
      <c r="C19" s="30" t="s">
        <v>75</v>
      </c>
      <c r="D19" s="30" t="s">
        <v>91</v>
      </c>
      <c r="E19" s="30"/>
      <c r="F19" s="30"/>
      <c r="G19" s="105">
        <f>G20</f>
        <v>13302.6</v>
      </c>
    </row>
    <row r="20" spans="1:7" ht="38.25">
      <c r="A20" s="130" t="s">
        <v>177</v>
      </c>
      <c r="B20" s="84">
        <v>910</v>
      </c>
      <c r="C20" s="31" t="s">
        <v>75</v>
      </c>
      <c r="D20" s="31" t="s">
        <v>91</v>
      </c>
      <c r="E20" s="31" t="s">
        <v>424</v>
      </c>
      <c r="F20" s="31"/>
      <c r="G20" s="106">
        <f>G21</f>
        <v>13302.6</v>
      </c>
    </row>
    <row r="21" spans="1:7" ht="16.5" customHeight="1">
      <c r="A21" s="130" t="s">
        <v>249</v>
      </c>
      <c r="B21" s="84">
        <v>910</v>
      </c>
      <c r="C21" s="31" t="s">
        <v>75</v>
      </c>
      <c r="D21" s="31" t="s">
        <v>91</v>
      </c>
      <c r="E21" s="31" t="s">
        <v>429</v>
      </c>
      <c r="F21" s="31"/>
      <c r="G21" s="109">
        <f>G22+G24+G26</f>
        <v>13302.6</v>
      </c>
    </row>
    <row r="22" spans="1:7" ht="60.75" customHeight="1">
      <c r="A22" s="130" t="s">
        <v>293</v>
      </c>
      <c r="B22" s="84">
        <v>910</v>
      </c>
      <c r="C22" s="31" t="s">
        <v>75</v>
      </c>
      <c r="D22" s="31" t="s">
        <v>91</v>
      </c>
      <c r="E22" s="31" t="s">
        <v>430</v>
      </c>
      <c r="F22" s="31" t="s">
        <v>275</v>
      </c>
      <c r="G22" s="109">
        <f>G23</f>
        <v>11339</v>
      </c>
    </row>
    <row r="23" spans="1:7" ht="29.25" customHeight="1">
      <c r="A23" s="130" t="s">
        <v>278</v>
      </c>
      <c r="B23" s="84">
        <v>910</v>
      </c>
      <c r="C23" s="31" t="s">
        <v>75</v>
      </c>
      <c r="D23" s="31" t="s">
        <v>91</v>
      </c>
      <c r="E23" s="31" t="s">
        <v>429</v>
      </c>
      <c r="F23" s="31" t="s">
        <v>265</v>
      </c>
      <c r="G23" s="108">
        <f>10995.9+343.1</f>
        <v>11339</v>
      </c>
    </row>
    <row r="24" spans="1:7" ht="31.5" customHeight="1">
      <c r="A24" s="131" t="s">
        <v>279</v>
      </c>
      <c r="B24" s="84">
        <v>910</v>
      </c>
      <c r="C24" s="31" t="s">
        <v>75</v>
      </c>
      <c r="D24" s="31" t="s">
        <v>91</v>
      </c>
      <c r="E24" s="31" t="s">
        <v>429</v>
      </c>
      <c r="F24" s="31" t="s">
        <v>276</v>
      </c>
      <c r="G24" s="108">
        <f>G25</f>
        <v>1865.9</v>
      </c>
    </row>
    <row r="25" spans="1:9" ht="25.5">
      <c r="A25" s="131" t="s">
        <v>266</v>
      </c>
      <c r="B25" s="84">
        <v>910</v>
      </c>
      <c r="C25" s="31" t="s">
        <v>75</v>
      </c>
      <c r="D25" s="31" t="s">
        <v>91</v>
      </c>
      <c r="E25" s="31" t="s">
        <v>429</v>
      </c>
      <c r="F25" s="31" t="s">
        <v>268</v>
      </c>
      <c r="G25" s="108">
        <f>1340+169.9+356</f>
        <v>1865.9</v>
      </c>
      <c r="H25" s="136"/>
      <c r="I25" s="136"/>
    </row>
    <row r="26" spans="1:7" ht="12.75">
      <c r="A26" s="131" t="s">
        <v>280</v>
      </c>
      <c r="B26" s="84">
        <v>910</v>
      </c>
      <c r="C26" s="31" t="s">
        <v>75</v>
      </c>
      <c r="D26" s="31" t="s">
        <v>91</v>
      </c>
      <c r="E26" s="31" t="s">
        <v>429</v>
      </c>
      <c r="F26" s="31" t="s">
        <v>73</v>
      </c>
      <c r="G26" s="116">
        <f>G27</f>
        <v>97.7</v>
      </c>
    </row>
    <row r="27" spans="1:8" ht="12.75">
      <c r="A27" s="131" t="s">
        <v>281</v>
      </c>
      <c r="B27" s="84">
        <v>910</v>
      </c>
      <c r="C27" s="31" t="s">
        <v>75</v>
      </c>
      <c r="D27" s="31" t="s">
        <v>91</v>
      </c>
      <c r="E27" s="31" t="s">
        <v>429</v>
      </c>
      <c r="F27" s="31" t="s">
        <v>267</v>
      </c>
      <c r="G27" s="108">
        <v>97.7</v>
      </c>
      <c r="H27" s="252"/>
    </row>
    <row r="28" spans="1:7" ht="38.25">
      <c r="A28" s="139" t="s">
        <v>195</v>
      </c>
      <c r="B28" s="89">
        <v>910</v>
      </c>
      <c r="C28" s="57" t="s">
        <v>75</v>
      </c>
      <c r="D28" s="57" t="s">
        <v>86</v>
      </c>
      <c r="E28" s="64"/>
      <c r="F28" s="64"/>
      <c r="G28" s="110">
        <f>G29</f>
        <v>232.3</v>
      </c>
    </row>
    <row r="29" spans="1:7" ht="51">
      <c r="A29" s="140" t="s">
        <v>273</v>
      </c>
      <c r="B29" s="84">
        <v>910</v>
      </c>
      <c r="C29" s="37" t="s">
        <v>75</v>
      </c>
      <c r="D29" s="37" t="s">
        <v>86</v>
      </c>
      <c r="E29" s="63" t="s">
        <v>431</v>
      </c>
      <c r="F29" s="63"/>
      <c r="G29" s="116">
        <f>G30</f>
        <v>232.3</v>
      </c>
    </row>
    <row r="30" spans="1:7" ht="76.5">
      <c r="A30" s="141" t="s">
        <v>274</v>
      </c>
      <c r="B30" s="84">
        <v>910</v>
      </c>
      <c r="C30" s="37" t="s">
        <v>75</v>
      </c>
      <c r="D30" s="37" t="s">
        <v>86</v>
      </c>
      <c r="E30" s="63" t="s">
        <v>432</v>
      </c>
      <c r="F30" s="63"/>
      <c r="G30" s="116">
        <f>G31</f>
        <v>232.3</v>
      </c>
    </row>
    <row r="31" spans="1:7" ht="20.25" customHeight="1">
      <c r="A31" s="130" t="s">
        <v>290</v>
      </c>
      <c r="B31" s="84">
        <v>910</v>
      </c>
      <c r="C31" s="37" t="s">
        <v>75</v>
      </c>
      <c r="D31" s="37" t="s">
        <v>86</v>
      </c>
      <c r="E31" s="63" t="s">
        <v>432</v>
      </c>
      <c r="F31" s="63" t="s">
        <v>97</v>
      </c>
      <c r="G31" s="116">
        <f>G32</f>
        <v>232.3</v>
      </c>
    </row>
    <row r="32" spans="1:7" ht="18.75" customHeight="1">
      <c r="A32" s="130" t="s">
        <v>25</v>
      </c>
      <c r="B32" s="84">
        <v>910</v>
      </c>
      <c r="C32" s="37" t="s">
        <v>75</v>
      </c>
      <c r="D32" s="37" t="s">
        <v>86</v>
      </c>
      <c r="E32" s="63" t="s">
        <v>432</v>
      </c>
      <c r="F32" s="63" t="s">
        <v>99</v>
      </c>
      <c r="G32" s="108">
        <v>232.3</v>
      </c>
    </row>
    <row r="33" spans="1:7" ht="12.75" hidden="1">
      <c r="A33" s="138" t="s">
        <v>132</v>
      </c>
      <c r="B33" s="86">
        <v>910</v>
      </c>
      <c r="C33" s="30" t="s">
        <v>75</v>
      </c>
      <c r="D33" s="30" t="s">
        <v>135</v>
      </c>
      <c r="E33" s="30"/>
      <c r="F33" s="30"/>
      <c r="G33" s="111">
        <f>G34</f>
        <v>0</v>
      </c>
    </row>
    <row r="34" spans="1:7" ht="25.5" hidden="1">
      <c r="A34" s="130" t="s">
        <v>284</v>
      </c>
      <c r="B34" s="84">
        <v>910</v>
      </c>
      <c r="C34" s="31" t="s">
        <v>75</v>
      </c>
      <c r="D34" s="31" t="s">
        <v>135</v>
      </c>
      <c r="E34" s="31" t="s">
        <v>433</v>
      </c>
      <c r="F34" s="31"/>
      <c r="G34" s="119">
        <f>G35</f>
        <v>0</v>
      </c>
    </row>
    <row r="35" spans="1:7" ht="12.75" hidden="1">
      <c r="A35" s="130" t="s">
        <v>134</v>
      </c>
      <c r="B35" s="84">
        <v>910</v>
      </c>
      <c r="C35" s="31" t="s">
        <v>75</v>
      </c>
      <c r="D35" s="31" t="s">
        <v>135</v>
      </c>
      <c r="E35" s="31" t="s">
        <v>434</v>
      </c>
      <c r="F35" s="31"/>
      <c r="G35" s="119">
        <f>G38</f>
        <v>0</v>
      </c>
    </row>
    <row r="36" spans="1:7" ht="25.5" hidden="1">
      <c r="A36" s="130" t="s">
        <v>239</v>
      </c>
      <c r="B36" s="84">
        <v>910</v>
      </c>
      <c r="C36" s="31" t="s">
        <v>75</v>
      </c>
      <c r="D36" s="31" t="s">
        <v>135</v>
      </c>
      <c r="E36" s="31" t="s">
        <v>435</v>
      </c>
      <c r="F36" s="31"/>
      <c r="G36" s="119">
        <f>G37</f>
        <v>0</v>
      </c>
    </row>
    <row r="37" spans="1:7" ht="12.75" hidden="1">
      <c r="A37" s="131" t="s">
        <v>280</v>
      </c>
      <c r="B37" s="84">
        <v>910</v>
      </c>
      <c r="C37" s="31" t="s">
        <v>75</v>
      </c>
      <c r="D37" s="31" t="s">
        <v>135</v>
      </c>
      <c r="E37" s="31" t="s">
        <v>435</v>
      </c>
      <c r="F37" s="31" t="s">
        <v>73</v>
      </c>
      <c r="G37" s="119">
        <f>G38</f>
        <v>0</v>
      </c>
    </row>
    <row r="38" spans="1:8" ht="12.75" hidden="1">
      <c r="A38" s="130" t="s">
        <v>246</v>
      </c>
      <c r="B38" s="84">
        <v>910</v>
      </c>
      <c r="C38" s="31" t="s">
        <v>75</v>
      </c>
      <c r="D38" s="31" t="s">
        <v>135</v>
      </c>
      <c r="E38" s="31" t="s">
        <v>435</v>
      </c>
      <c r="F38" s="31" t="s">
        <v>247</v>
      </c>
      <c r="G38" s="325">
        <f>100-100</f>
        <v>0</v>
      </c>
      <c r="H38" s="252"/>
    </row>
    <row r="39" spans="1:7" ht="27" customHeight="1">
      <c r="A39" s="138" t="s">
        <v>131</v>
      </c>
      <c r="B39" s="86">
        <v>910</v>
      </c>
      <c r="C39" s="30" t="s">
        <v>75</v>
      </c>
      <c r="D39" s="30" t="s">
        <v>187</v>
      </c>
      <c r="E39" s="30"/>
      <c r="F39" s="30"/>
      <c r="G39" s="111">
        <f>+G40+G46+G50+G54</f>
        <v>8760.6</v>
      </c>
    </row>
    <row r="40" spans="1:7" ht="31.5" customHeight="1" hidden="1">
      <c r="A40" s="132" t="s">
        <v>651</v>
      </c>
      <c r="B40" s="84">
        <v>910</v>
      </c>
      <c r="C40" s="59" t="s">
        <v>75</v>
      </c>
      <c r="D40" s="59" t="s">
        <v>187</v>
      </c>
      <c r="E40" s="59" t="s">
        <v>510</v>
      </c>
      <c r="F40" s="59"/>
      <c r="G40" s="109">
        <f>G41</f>
        <v>0</v>
      </c>
    </row>
    <row r="41" spans="1:7" ht="25.5" hidden="1">
      <c r="A41" s="132" t="s">
        <v>576</v>
      </c>
      <c r="B41" s="84">
        <v>910</v>
      </c>
      <c r="C41" s="59" t="s">
        <v>75</v>
      </c>
      <c r="D41" s="59" t="s">
        <v>187</v>
      </c>
      <c r="E41" s="59" t="s">
        <v>511</v>
      </c>
      <c r="F41" s="59"/>
      <c r="G41" s="109">
        <f>G42</f>
        <v>0</v>
      </c>
    </row>
    <row r="42" spans="1:7" ht="25.5" hidden="1">
      <c r="A42" s="180" t="s">
        <v>543</v>
      </c>
      <c r="B42" s="178">
        <v>910</v>
      </c>
      <c r="C42" s="175" t="s">
        <v>75</v>
      </c>
      <c r="D42" s="175" t="s">
        <v>187</v>
      </c>
      <c r="E42" s="175" t="s">
        <v>512</v>
      </c>
      <c r="F42" s="175"/>
      <c r="G42" s="177">
        <f>G43</f>
        <v>0</v>
      </c>
    </row>
    <row r="43" spans="1:7" ht="25.5" hidden="1">
      <c r="A43" s="132" t="s">
        <v>515</v>
      </c>
      <c r="B43" s="84">
        <v>910</v>
      </c>
      <c r="C43" s="59" t="s">
        <v>75</v>
      </c>
      <c r="D43" s="59" t="s">
        <v>187</v>
      </c>
      <c r="E43" s="59" t="s">
        <v>516</v>
      </c>
      <c r="F43" s="59"/>
      <c r="G43" s="109">
        <f>G44</f>
        <v>0</v>
      </c>
    </row>
    <row r="44" spans="1:7" ht="25.5" hidden="1">
      <c r="A44" s="131" t="s">
        <v>279</v>
      </c>
      <c r="B44" s="84">
        <v>910</v>
      </c>
      <c r="C44" s="59" t="s">
        <v>75</v>
      </c>
      <c r="D44" s="59" t="s">
        <v>187</v>
      </c>
      <c r="E44" s="59" t="s">
        <v>516</v>
      </c>
      <c r="F44" s="31" t="s">
        <v>276</v>
      </c>
      <c r="G44" s="109">
        <f>G45</f>
        <v>0</v>
      </c>
    </row>
    <row r="45" spans="1:7" ht="25.5" hidden="1">
      <c r="A45" s="131" t="s">
        <v>266</v>
      </c>
      <c r="B45" s="84">
        <v>910</v>
      </c>
      <c r="C45" s="59" t="s">
        <v>75</v>
      </c>
      <c r="D45" s="59" t="s">
        <v>187</v>
      </c>
      <c r="E45" s="59" t="s">
        <v>516</v>
      </c>
      <c r="F45" s="31" t="s">
        <v>268</v>
      </c>
      <c r="G45" s="325">
        <f>100-100</f>
        <v>0</v>
      </c>
    </row>
    <row r="46" spans="1:7" ht="51">
      <c r="A46" s="140" t="s">
        <v>273</v>
      </c>
      <c r="B46" s="84">
        <v>910</v>
      </c>
      <c r="C46" s="37" t="s">
        <v>75</v>
      </c>
      <c r="D46" s="37" t="s">
        <v>187</v>
      </c>
      <c r="E46" s="63" t="s">
        <v>431</v>
      </c>
      <c r="F46" s="63"/>
      <c r="G46" s="116">
        <f>G47</f>
        <v>448.79999999999995</v>
      </c>
    </row>
    <row r="47" spans="1:7" ht="89.25">
      <c r="A47" s="141" t="s">
        <v>541</v>
      </c>
      <c r="B47" s="84">
        <v>910</v>
      </c>
      <c r="C47" s="37" t="s">
        <v>75</v>
      </c>
      <c r="D47" s="37" t="s">
        <v>187</v>
      </c>
      <c r="E47" s="63" t="s">
        <v>723</v>
      </c>
      <c r="F47" s="63"/>
      <c r="G47" s="116">
        <f>G48</f>
        <v>448.79999999999995</v>
      </c>
    </row>
    <row r="48" spans="1:7" ht="12.75">
      <c r="A48" s="130" t="s">
        <v>290</v>
      </c>
      <c r="B48" s="84">
        <v>910</v>
      </c>
      <c r="C48" s="37" t="s">
        <v>75</v>
      </c>
      <c r="D48" s="37" t="s">
        <v>187</v>
      </c>
      <c r="E48" s="63" t="s">
        <v>723</v>
      </c>
      <c r="F48" s="63" t="s">
        <v>97</v>
      </c>
      <c r="G48" s="116">
        <f>G49</f>
        <v>448.79999999999995</v>
      </c>
    </row>
    <row r="49" spans="1:7" ht="12.75">
      <c r="A49" s="132" t="s">
        <v>25</v>
      </c>
      <c r="B49" s="253">
        <v>910</v>
      </c>
      <c r="C49" s="59" t="s">
        <v>75</v>
      </c>
      <c r="D49" s="59" t="s">
        <v>187</v>
      </c>
      <c r="E49" s="63" t="s">
        <v>723</v>
      </c>
      <c r="F49" s="254" t="s">
        <v>99</v>
      </c>
      <c r="G49" s="108">
        <f>448.9-0.1</f>
        <v>448.79999999999995</v>
      </c>
    </row>
    <row r="50" spans="1:7" ht="25.5">
      <c r="A50" s="130" t="s">
        <v>284</v>
      </c>
      <c r="B50" s="84">
        <v>910</v>
      </c>
      <c r="C50" s="31" t="s">
        <v>75</v>
      </c>
      <c r="D50" s="31" t="s">
        <v>187</v>
      </c>
      <c r="E50" s="31" t="s">
        <v>433</v>
      </c>
      <c r="F50" s="31"/>
      <c r="G50" s="119">
        <f>G51++G54+G57+G64+G73</f>
        <v>8311.800000000001</v>
      </c>
    </row>
    <row r="51" spans="1:7" ht="38.25">
      <c r="A51" s="130" t="s">
        <v>291</v>
      </c>
      <c r="B51" s="84">
        <v>910</v>
      </c>
      <c r="C51" s="31" t="s">
        <v>75</v>
      </c>
      <c r="D51" s="31" t="s">
        <v>187</v>
      </c>
      <c r="E51" s="31" t="s">
        <v>436</v>
      </c>
      <c r="F51" s="31"/>
      <c r="G51" s="119">
        <f>G52</f>
        <v>418.40000000000003</v>
      </c>
    </row>
    <row r="52" spans="1:7" ht="25.5">
      <c r="A52" s="131" t="s">
        <v>270</v>
      </c>
      <c r="B52" s="84">
        <v>910</v>
      </c>
      <c r="C52" s="31" t="s">
        <v>75</v>
      </c>
      <c r="D52" s="31" t="s">
        <v>187</v>
      </c>
      <c r="E52" s="31" t="s">
        <v>436</v>
      </c>
      <c r="F52" s="31" t="s">
        <v>93</v>
      </c>
      <c r="G52" s="119">
        <f>G53</f>
        <v>418.40000000000003</v>
      </c>
    </row>
    <row r="53" spans="1:7" ht="17.25" customHeight="1">
      <c r="A53" s="131" t="s">
        <v>282</v>
      </c>
      <c r="B53" s="84">
        <v>910</v>
      </c>
      <c r="C53" s="31" t="s">
        <v>75</v>
      </c>
      <c r="D53" s="31" t="s">
        <v>187</v>
      </c>
      <c r="E53" s="31" t="s">
        <v>436</v>
      </c>
      <c r="F53" s="31" t="s">
        <v>85</v>
      </c>
      <c r="G53" s="109">
        <f>406.3+12.1</f>
        <v>418.40000000000003</v>
      </c>
    </row>
    <row r="54" spans="1:7" ht="0" customHeight="1" hidden="1">
      <c r="A54" s="130" t="s">
        <v>329</v>
      </c>
      <c r="B54" s="84">
        <v>910</v>
      </c>
      <c r="C54" s="31" t="s">
        <v>75</v>
      </c>
      <c r="D54" s="31" t="s">
        <v>187</v>
      </c>
      <c r="E54" s="31" t="s">
        <v>437</v>
      </c>
      <c r="F54" s="31"/>
      <c r="G54" s="119">
        <f>G55</f>
        <v>0</v>
      </c>
    </row>
    <row r="55" spans="1:7" ht="25.5" hidden="1">
      <c r="A55" s="131" t="s">
        <v>270</v>
      </c>
      <c r="B55" s="84">
        <v>910</v>
      </c>
      <c r="C55" s="31" t="s">
        <v>75</v>
      </c>
      <c r="D55" s="31" t="s">
        <v>187</v>
      </c>
      <c r="E55" s="31" t="s">
        <v>437</v>
      </c>
      <c r="F55" s="31" t="s">
        <v>93</v>
      </c>
      <c r="G55" s="119">
        <f>G56</f>
        <v>0</v>
      </c>
    </row>
    <row r="56" spans="1:7" ht="12.75" hidden="1">
      <c r="A56" s="131" t="s">
        <v>282</v>
      </c>
      <c r="B56" s="84">
        <v>910</v>
      </c>
      <c r="C56" s="31" t="s">
        <v>75</v>
      </c>
      <c r="D56" s="31" t="s">
        <v>187</v>
      </c>
      <c r="E56" s="31" t="s">
        <v>437</v>
      </c>
      <c r="F56" s="31" t="s">
        <v>85</v>
      </c>
      <c r="G56" s="119">
        <v>0</v>
      </c>
    </row>
    <row r="57" spans="1:7" ht="76.5">
      <c r="A57" s="131" t="s">
        <v>301</v>
      </c>
      <c r="B57" s="84">
        <v>910</v>
      </c>
      <c r="C57" s="31" t="s">
        <v>75</v>
      </c>
      <c r="D57" s="31" t="s">
        <v>187</v>
      </c>
      <c r="E57" s="34" t="s">
        <v>513</v>
      </c>
      <c r="F57" s="31"/>
      <c r="G57" s="119">
        <f>G58+G60+G62</f>
        <v>7812.400000000001</v>
      </c>
    </row>
    <row r="58" spans="1:7" ht="63.75">
      <c r="A58" s="130" t="s">
        <v>318</v>
      </c>
      <c r="B58" s="84">
        <v>910</v>
      </c>
      <c r="C58" s="31" t="s">
        <v>75</v>
      </c>
      <c r="D58" s="31" t="s">
        <v>187</v>
      </c>
      <c r="E58" s="34" t="s">
        <v>513</v>
      </c>
      <c r="F58" s="34" t="s">
        <v>275</v>
      </c>
      <c r="G58" s="109">
        <f>G59</f>
        <v>6814.400000000001</v>
      </c>
    </row>
    <row r="59" spans="1:7" ht="21" customHeight="1">
      <c r="A59" s="130" t="s">
        <v>302</v>
      </c>
      <c r="B59" s="84">
        <v>910</v>
      </c>
      <c r="C59" s="31" t="s">
        <v>75</v>
      </c>
      <c r="D59" s="31" t="s">
        <v>187</v>
      </c>
      <c r="E59" s="34" t="s">
        <v>513</v>
      </c>
      <c r="F59" s="34" t="s">
        <v>300</v>
      </c>
      <c r="G59" s="109">
        <f>6638.8+175.6</f>
        <v>6814.400000000001</v>
      </c>
    </row>
    <row r="60" spans="1:7" ht="25.5">
      <c r="A60" s="131" t="s">
        <v>279</v>
      </c>
      <c r="B60" s="84">
        <v>910</v>
      </c>
      <c r="C60" s="31" t="s">
        <v>75</v>
      </c>
      <c r="D60" s="31" t="s">
        <v>187</v>
      </c>
      <c r="E60" s="34" t="s">
        <v>513</v>
      </c>
      <c r="F60" s="34" t="s">
        <v>276</v>
      </c>
      <c r="G60" s="109">
        <f>G61</f>
        <v>981</v>
      </c>
    </row>
    <row r="61" spans="1:7" ht="29.25" customHeight="1">
      <c r="A61" s="130" t="s">
        <v>266</v>
      </c>
      <c r="B61" s="84">
        <v>910</v>
      </c>
      <c r="C61" s="31" t="s">
        <v>75</v>
      </c>
      <c r="D61" s="31" t="s">
        <v>187</v>
      </c>
      <c r="E61" s="34" t="s">
        <v>513</v>
      </c>
      <c r="F61" s="34" t="s">
        <v>268</v>
      </c>
      <c r="G61" s="109">
        <f>1120+117-356+100</f>
        <v>981</v>
      </c>
    </row>
    <row r="62" spans="1:7" ht="20.25" customHeight="1">
      <c r="A62" s="131" t="s">
        <v>280</v>
      </c>
      <c r="B62" s="84">
        <v>910</v>
      </c>
      <c r="C62" s="31" t="s">
        <v>75</v>
      </c>
      <c r="D62" s="31" t="s">
        <v>187</v>
      </c>
      <c r="E62" s="34" t="s">
        <v>513</v>
      </c>
      <c r="F62" s="31" t="s">
        <v>73</v>
      </c>
      <c r="G62" s="109">
        <f>G63</f>
        <v>17</v>
      </c>
    </row>
    <row r="63" spans="1:7" ht="18.75" customHeight="1">
      <c r="A63" s="131" t="s">
        <v>281</v>
      </c>
      <c r="B63" s="84">
        <v>910</v>
      </c>
      <c r="C63" s="31" t="s">
        <v>75</v>
      </c>
      <c r="D63" s="31" t="s">
        <v>187</v>
      </c>
      <c r="E63" s="34" t="s">
        <v>513</v>
      </c>
      <c r="F63" s="59" t="s">
        <v>267</v>
      </c>
      <c r="G63" s="119">
        <v>17</v>
      </c>
    </row>
    <row r="64" spans="1:7" ht="38.25">
      <c r="A64" s="130" t="s">
        <v>26</v>
      </c>
      <c r="B64" s="84">
        <v>910</v>
      </c>
      <c r="C64" s="31" t="s">
        <v>75</v>
      </c>
      <c r="D64" s="31" t="s">
        <v>187</v>
      </c>
      <c r="E64" s="31" t="s">
        <v>438</v>
      </c>
      <c r="F64" s="31"/>
      <c r="G64" s="119">
        <f>G65+G68</f>
        <v>81</v>
      </c>
    </row>
    <row r="65" spans="1:7" ht="38.25">
      <c r="A65" s="130" t="s">
        <v>236</v>
      </c>
      <c r="B65" s="84">
        <v>910</v>
      </c>
      <c r="C65" s="31" t="s">
        <v>75</v>
      </c>
      <c r="D65" s="31" t="s">
        <v>187</v>
      </c>
      <c r="E65" s="31" t="s">
        <v>439</v>
      </c>
      <c r="F65" s="31"/>
      <c r="G65" s="119">
        <f>G66</f>
        <v>43</v>
      </c>
    </row>
    <row r="66" spans="1:7" ht="25.5">
      <c r="A66" s="131" t="s">
        <v>279</v>
      </c>
      <c r="B66" s="84">
        <v>910</v>
      </c>
      <c r="C66" s="31" t="s">
        <v>75</v>
      </c>
      <c r="D66" s="31" t="s">
        <v>187</v>
      </c>
      <c r="E66" s="31" t="s">
        <v>439</v>
      </c>
      <c r="F66" s="31" t="s">
        <v>276</v>
      </c>
      <c r="G66" s="129">
        <f>G67</f>
        <v>43</v>
      </c>
    </row>
    <row r="67" spans="1:7" ht="25.5">
      <c r="A67" s="130" t="s">
        <v>266</v>
      </c>
      <c r="B67" s="84">
        <v>910</v>
      </c>
      <c r="C67" s="31" t="s">
        <v>75</v>
      </c>
      <c r="D67" s="31" t="s">
        <v>187</v>
      </c>
      <c r="E67" s="31" t="s">
        <v>439</v>
      </c>
      <c r="F67" s="31" t="s">
        <v>268</v>
      </c>
      <c r="G67" s="109">
        <f>70-27</f>
        <v>43</v>
      </c>
    </row>
    <row r="68" spans="1:7" ht="19.5" customHeight="1">
      <c r="A68" s="132" t="s">
        <v>182</v>
      </c>
      <c r="B68" s="84">
        <v>910</v>
      </c>
      <c r="C68" s="31" t="s">
        <v>75</v>
      </c>
      <c r="D68" s="31" t="s">
        <v>187</v>
      </c>
      <c r="E68" s="31" t="s">
        <v>440</v>
      </c>
      <c r="F68" s="31"/>
      <c r="G68" s="109">
        <f>G69+G71</f>
        <v>38</v>
      </c>
    </row>
    <row r="69" spans="1:7" ht="0" customHeight="1" hidden="1">
      <c r="A69" s="131" t="s">
        <v>279</v>
      </c>
      <c r="B69" s="84">
        <v>910</v>
      </c>
      <c r="C69" s="31" t="s">
        <v>75</v>
      </c>
      <c r="D69" s="31" t="s">
        <v>187</v>
      </c>
      <c r="E69" s="31" t="s">
        <v>440</v>
      </c>
      <c r="F69" s="31" t="s">
        <v>276</v>
      </c>
      <c r="G69" s="109">
        <f>G70</f>
        <v>0</v>
      </c>
    </row>
    <row r="70" spans="1:7" ht="25.5" hidden="1">
      <c r="A70" s="130" t="s">
        <v>266</v>
      </c>
      <c r="B70" s="84">
        <v>910</v>
      </c>
      <c r="C70" s="31" t="s">
        <v>75</v>
      </c>
      <c r="D70" s="31" t="s">
        <v>187</v>
      </c>
      <c r="E70" s="31" t="s">
        <v>440</v>
      </c>
      <c r="F70" s="31" t="s">
        <v>268</v>
      </c>
      <c r="G70" s="109">
        <v>0</v>
      </c>
    </row>
    <row r="71" spans="1:7" ht="22.5" customHeight="1">
      <c r="A71" s="131" t="s">
        <v>280</v>
      </c>
      <c r="B71" s="84">
        <v>910</v>
      </c>
      <c r="C71" s="31" t="s">
        <v>75</v>
      </c>
      <c r="D71" s="31" t="s">
        <v>187</v>
      </c>
      <c r="E71" s="31" t="s">
        <v>440</v>
      </c>
      <c r="F71" s="31" t="s">
        <v>73</v>
      </c>
      <c r="G71" s="109">
        <f>G72</f>
        <v>38</v>
      </c>
    </row>
    <row r="72" spans="1:7" ht="20.25" customHeight="1">
      <c r="A72" s="131" t="s">
        <v>281</v>
      </c>
      <c r="B72" s="84">
        <v>910</v>
      </c>
      <c r="C72" s="31" t="s">
        <v>283</v>
      </c>
      <c r="D72" s="31" t="s">
        <v>187</v>
      </c>
      <c r="E72" s="31" t="s">
        <v>440</v>
      </c>
      <c r="F72" s="31" t="s">
        <v>267</v>
      </c>
      <c r="G72" s="109">
        <f>21+17</f>
        <v>38</v>
      </c>
    </row>
    <row r="73" spans="1:7" ht="25.5" hidden="1">
      <c r="A73" s="145" t="s">
        <v>294</v>
      </c>
      <c r="B73" s="84">
        <v>910</v>
      </c>
      <c r="C73" s="31" t="s">
        <v>283</v>
      </c>
      <c r="D73" s="31" t="s">
        <v>187</v>
      </c>
      <c r="E73" s="37" t="s">
        <v>474</v>
      </c>
      <c r="F73" s="37"/>
      <c r="G73" s="119">
        <f>G74</f>
        <v>0</v>
      </c>
    </row>
    <row r="74" spans="1:7" ht="25.5" hidden="1">
      <c r="A74" s="145" t="s">
        <v>682</v>
      </c>
      <c r="B74" s="84">
        <v>910</v>
      </c>
      <c r="C74" s="31" t="s">
        <v>283</v>
      </c>
      <c r="D74" s="31" t="s">
        <v>187</v>
      </c>
      <c r="E74" s="37" t="s">
        <v>681</v>
      </c>
      <c r="F74" s="37"/>
      <c r="G74" s="119">
        <f>G75</f>
        <v>0</v>
      </c>
    </row>
    <row r="75" spans="1:7" ht="25.5" hidden="1">
      <c r="A75" s="131" t="s">
        <v>279</v>
      </c>
      <c r="B75" s="84">
        <v>910</v>
      </c>
      <c r="C75" s="31" t="s">
        <v>283</v>
      </c>
      <c r="D75" s="31" t="s">
        <v>187</v>
      </c>
      <c r="E75" s="37" t="s">
        <v>681</v>
      </c>
      <c r="F75" s="37" t="s">
        <v>276</v>
      </c>
      <c r="G75" s="119">
        <f>G76</f>
        <v>0</v>
      </c>
    </row>
    <row r="76" spans="1:7" ht="25.5" hidden="1">
      <c r="A76" s="130" t="s">
        <v>266</v>
      </c>
      <c r="B76" s="84">
        <v>910</v>
      </c>
      <c r="C76" s="31" t="s">
        <v>283</v>
      </c>
      <c r="D76" s="31" t="s">
        <v>187</v>
      </c>
      <c r="E76" s="37" t="s">
        <v>681</v>
      </c>
      <c r="F76" s="37" t="s">
        <v>268</v>
      </c>
      <c r="G76" s="325">
        <f>200-200</f>
        <v>0</v>
      </c>
    </row>
    <row r="77" spans="1:7" ht="20.25" customHeight="1">
      <c r="A77" s="137" t="s">
        <v>784</v>
      </c>
      <c r="B77" s="90">
        <v>910</v>
      </c>
      <c r="C77" s="29" t="s">
        <v>76</v>
      </c>
      <c r="D77" s="29"/>
      <c r="E77" s="29"/>
      <c r="F77" s="29"/>
      <c r="G77" s="112">
        <f>G78</f>
        <v>533</v>
      </c>
    </row>
    <row r="78" spans="1:7" ht="17.25" customHeight="1">
      <c r="A78" s="132" t="s">
        <v>785</v>
      </c>
      <c r="B78" s="253">
        <v>910</v>
      </c>
      <c r="C78" s="59" t="s">
        <v>76</v>
      </c>
      <c r="D78" s="59" t="s">
        <v>81</v>
      </c>
      <c r="E78" s="59"/>
      <c r="F78" s="59"/>
      <c r="G78" s="109">
        <f>G79</f>
        <v>533</v>
      </c>
    </row>
    <row r="79" spans="1:7" ht="25.5">
      <c r="A79" s="130" t="s">
        <v>284</v>
      </c>
      <c r="B79" s="253">
        <v>910</v>
      </c>
      <c r="C79" s="59" t="s">
        <v>76</v>
      </c>
      <c r="D79" s="59" t="s">
        <v>81</v>
      </c>
      <c r="E79" s="59" t="s">
        <v>433</v>
      </c>
      <c r="F79" s="59"/>
      <c r="G79" s="109">
        <f>G80</f>
        <v>533</v>
      </c>
    </row>
    <row r="80" spans="1:7" ht="38.25">
      <c r="A80" s="132" t="s">
        <v>787</v>
      </c>
      <c r="B80" s="253">
        <v>910</v>
      </c>
      <c r="C80" s="59" t="s">
        <v>76</v>
      </c>
      <c r="D80" s="59" t="s">
        <v>81</v>
      </c>
      <c r="E80" s="59" t="s">
        <v>791</v>
      </c>
      <c r="F80" s="59"/>
      <c r="G80" s="109">
        <f>G81</f>
        <v>533</v>
      </c>
    </row>
    <row r="81" spans="1:7" ht="63.75">
      <c r="A81" s="130" t="s">
        <v>786</v>
      </c>
      <c r="B81" s="253">
        <v>910</v>
      </c>
      <c r="C81" s="59" t="s">
        <v>76</v>
      </c>
      <c r="D81" s="59" t="s">
        <v>81</v>
      </c>
      <c r="E81" s="59" t="s">
        <v>791</v>
      </c>
      <c r="F81" s="31" t="s">
        <v>275</v>
      </c>
      <c r="G81" s="109">
        <f>G82</f>
        <v>533</v>
      </c>
    </row>
    <row r="82" spans="1:7" ht="30" customHeight="1">
      <c r="A82" s="130" t="s">
        <v>278</v>
      </c>
      <c r="B82" s="253">
        <v>910</v>
      </c>
      <c r="C82" s="59" t="s">
        <v>76</v>
      </c>
      <c r="D82" s="59" t="s">
        <v>81</v>
      </c>
      <c r="E82" s="59" t="s">
        <v>791</v>
      </c>
      <c r="F82" s="31" t="s">
        <v>265</v>
      </c>
      <c r="G82" s="109">
        <v>533</v>
      </c>
    </row>
    <row r="83" spans="1:7" ht="29.25" customHeight="1">
      <c r="A83" s="137" t="s">
        <v>119</v>
      </c>
      <c r="B83" s="90">
        <v>910</v>
      </c>
      <c r="C83" s="29" t="s">
        <v>81</v>
      </c>
      <c r="D83" s="29"/>
      <c r="E83" s="29"/>
      <c r="F83" s="29"/>
      <c r="G83" s="112">
        <f>G84+G95</f>
        <v>991.3</v>
      </c>
    </row>
    <row r="84" spans="1:7" ht="38.25">
      <c r="A84" s="32" t="s">
        <v>190</v>
      </c>
      <c r="B84" s="79" t="s">
        <v>184</v>
      </c>
      <c r="C84" s="30" t="s">
        <v>81</v>
      </c>
      <c r="D84" s="30" t="s">
        <v>120</v>
      </c>
      <c r="E84" s="30"/>
      <c r="F84" s="30"/>
      <c r="G84" s="111">
        <f>G85</f>
        <v>128.7</v>
      </c>
    </row>
    <row r="85" spans="1:7" ht="51">
      <c r="A85" s="130" t="s">
        <v>353</v>
      </c>
      <c r="B85" s="84">
        <v>910</v>
      </c>
      <c r="C85" s="34" t="s">
        <v>81</v>
      </c>
      <c r="D85" s="34" t="s">
        <v>120</v>
      </c>
      <c r="E85" s="126" t="s">
        <v>441</v>
      </c>
      <c r="F85" s="34"/>
      <c r="G85" s="109">
        <f>G86</f>
        <v>128.7</v>
      </c>
    </row>
    <row r="86" spans="1:7" ht="51">
      <c r="A86" s="33" t="s">
        <v>346</v>
      </c>
      <c r="B86" s="84">
        <v>910</v>
      </c>
      <c r="C86" s="34" t="s">
        <v>81</v>
      </c>
      <c r="D86" s="34" t="s">
        <v>120</v>
      </c>
      <c r="E86" s="126" t="s">
        <v>442</v>
      </c>
      <c r="F86" s="34"/>
      <c r="G86" s="109">
        <f>G87+G91</f>
        <v>128.7</v>
      </c>
    </row>
    <row r="87" spans="1:7" ht="63.75" hidden="1">
      <c r="A87" s="173" t="s">
        <v>535</v>
      </c>
      <c r="B87" s="174" t="s">
        <v>184</v>
      </c>
      <c r="C87" s="175" t="s">
        <v>81</v>
      </c>
      <c r="D87" s="175" t="s">
        <v>120</v>
      </c>
      <c r="E87" s="176" t="s">
        <v>443</v>
      </c>
      <c r="F87" s="175"/>
      <c r="G87" s="177">
        <f>G88</f>
        <v>0</v>
      </c>
    </row>
    <row r="88" spans="1:7" ht="51" hidden="1">
      <c r="A88" s="58" t="s">
        <v>307</v>
      </c>
      <c r="B88" s="84">
        <v>910</v>
      </c>
      <c r="C88" s="59" t="s">
        <v>81</v>
      </c>
      <c r="D88" s="59" t="s">
        <v>120</v>
      </c>
      <c r="E88" s="183" t="s">
        <v>444</v>
      </c>
      <c r="F88" s="34"/>
      <c r="G88" s="109">
        <f>G89</f>
        <v>0</v>
      </c>
    </row>
    <row r="89" spans="1:7" ht="25.5" hidden="1">
      <c r="A89" s="131" t="s">
        <v>279</v>
      </c>
      <c r="B89" s="84">
        <v>910</v>
      </c>
      <c r="C89" s="34" t="s">
        <v>81</v>
      </c>
      <c r="D89" s="34" t="s">
        <v>120</v>
      </c>
      <c r="E89" s="184" t="s">
        <v>444</v>
      </c>
      <c r="F89" s="34" t="s">
        <v>276</v>
      </c>
      <c r="G89" s="109">
        <f>G90</f>
        <v>0</v>
      </c>
    </row>
    <row r="90" spans="1:8" ht="25.5" hidden="1">
      <c r="A90" s="130" t="s">
        <v>266</v>
      </c>
      <c r="B90" s="84">
        <v>910</v>
      </c>
      <c r="C90" s="34" t="s">
        <v>81</v>
      </c>
      <c r="D90" s="34" t="s">
        <v>120</v>
      </c>
      <c r="E90" s="82" t="s">
        <v>444</v>
      </c>
      <c r="F90" s="63" t="s">
        <v>268</v>
      </c>
      <c r="G90" s="117">
        <f>50-50</f>
        <v>0</v>
      </c>
      <c r="H90" s="255"/>
    </row>
    <row r="91" spans="1:7" ht="76.5">
      <c r="A91" s="226" t="s">
        <v>536</v>
      </c>
      <c r="B91" s="174" t="s">
        <v>184</v>
      </c>
      <c r="C91" s="175" t="s">
        <v>81</v>
      </c>
      <c r="D91" s="175" t="s">
        <v>120</v>
      </c>
      <c r="E91" s="176" t="s">
        <v>517</v>
      </c>
      <c r="F91" s="185"/>
      <c r="G91" s="186">
        <f>G92</f>
        <v>128.7</v>
      </c>
    </row>
    <row r="92" spans="1:7" ht="51">
      <c r="A92" s="58" t="s">
        <v>307</v>
      </c>
      <c r="B92" s="84">
        <v>910</v>
      </c>
      <c r="C92" s="59" t="s">
        <v>81</v>
      </c>
      <c r="D92" s="59" t="s">
        <v>120</v>
      </c>
      <c r="E92" s="183" t="s">
        <v>518</v>
      </c>
      <c r="F92" s="59"/>
      <c r="G92" s="108">
        <f>G93</f>
        <v>128.7</v>
      </c>
    </row>
    <row r="93" spans="1:7" ht="25.5">
      <c r="A93" s="131" t="s">
        <v>279</v>
      </c>
      <c r="B93" s="84">
        <v>910</v>
      </c>
      <c r="C93" s="34" t="s">
        <v>81</v>
      </c>
      <c r="D93" s="34" t="s">
        <v>120</v>
      </c>
      <c r="E93" s="126" t="s">
        <v>518</v>
      </c>
      <c r="F93" s="34" t="s">
        <v>276</v>
      </c>
      <c r="G93" s="108">
        <f>G94</f>
        <v>128.7</v>
      </c>
    </row>
    <row r="94" spans="1:7" ht="30.75" customHeight="1">
      <c r="A94" s="130" t="s">
        <v>266</v>
      </c>
      <c r="B94" s="84">
        <v>910</v>
      </c>
      <c r="C94" s="34" t="s">
        <v>81</v>
      </c>
      <c r="D94" s="34" t="s">
        <v>120</v>
      </c>
      <c r="E94" s="62" t="s">
        <v>518</v>
      </c>
      <c r="F94" s="63" t="s">
        <v>268</v>
      </c>
      <c r="G94" s="108">
        <f>452.7-324</f>
        <v>128.7</v>
      </c>
    </row>
    <row r="95" spans="1:7" ht="33.75" customHeight="1">
      <c r="A95" s="138" t="s">
        <v>106</v>
      </c>
      <c r="B95" s="86">
        <v>910</v>
      </c>
      <c r="C95" s="30" t="s">
        <v>81</v>
      </c>
      <c r="D95" s="30" t="s">
        <v>122</v>
      </c>
      <c r="E95" s="30"/>
      <c r="F95" s="30"/>
      <c r="G95" s="111">
        <f>G96</f>
        <v>862.6</v>
      </c>
    </row>
    <row r="96" spans="1:7" ht="54" customHeight="1">
      <c r="A96" s="130" t="s">
        <v>353</v>
      </c>
      <c r="B96" s="84">
        <v>910</v>
      </c>
      <c r="C96" s="34" t="s">
        <v>81</v>
      </c>
      <c r="D96" s="34" t="s">
        <v>122</v>
      </c>
      <c r="E96" s="34" t="s">
        <v>441</v>
      </c>
      <c r="F96" s="34"/>
      <c r="G96" s="109">
        <f>G97+G106+G111</f>
        <v>862.6</v>
      </c>
    </row>
    <row r="97" spans="1:7" ht="42.75" customHeight="1">
      <c r="A97" s="130" t="s">
        <v>341</v>
      </c>
      <c r="B97" s="84">
        <v>910</v>
      </c>
      <c r="C97" s="34" t="s">
        <v>81</v>
      </c>
      <c r="D97" s="34" t="s">
        <v>122</v>
      </c>
      <c r="E97" s="126" t="s">
        <v>445</v>
      </c>
      <c r="F97" s="34"/>
      <c r="G97" s="109">
        <f>G99+G103</f>
        <v>820.5</v>
      </c>
    </row>
    <row r="98" spans="1:7" ht="43.5" customHeight="1">
      <c r="A98" s="173" t="s">
        <v>537</v>
      </c>
      <c r="B98" s="174" t="s">
        <v>184</v>
      </c>
      <c r="C98" s="175" t="s">
        <v>81</v>
      </c>
      <c r="D98" s="175" t="s">
        <v>122</v>
      </c>
      <c r="E98" s="176" t="s">
        <v>446</v>
      </c>
      <c r="F98" s="175"/>
      <c r="G98" s="177">
        <f>G99</f>
        <v>710.8</v>
      </c>
    </row>
    <row r="99" spans="1:7" ht="38.25">
      <c r="A99" s="132" t="s">
        <v>351</v>
      </c>
      <c r="B99" s="84">
        <v>910</v>
      </c>
      <c r="C99" s="34" t="s">
        <v>81</v>
      </c>
      <c r="D99" s="34" t="s">
        <v>122</v>
      </c>
      <c r="E99" s="126" t="s">
        <v>447</v>
      </c>
      <c r="F99" s="34"/>
      <c r="G99" s="109">
        <f>G100</f>
        <v>710.8</v>
      </c>
    </row>
    <row r="100" spans="1:7" ht="25.5">
      <c r="A100" s="131" t="s">
        <v>279</v>
      </c>
      <c r="B100" s="84">
        <v>910</v>
      </c>
      <c r="C100" s="34" t="s">
        <v>81</v>
      </c>
      <c r="D100" s="34" t="s">
        <v>122</v>
      </c>
      <c r="E100" s="126" t="s">
        <v>447</v>
      </c>
      <c r="F100" s="34" t="s">
        <v>276</v>
      </c>
      <c r="G100" s="109">
        <f>G101</f>
        <v>710.8</v>
      </c>
    </row>
    <row r="101" spans="1:7" ht="25.5">
      <c r="A101" s="130" t="s">
        <v>266</v>
      </c>
      <c r="B101" s="84">
        <v>910</v>
      </c>
      <c r="C101" s="34" t="s">
        <v>81</v>
      </c>
      <c r="D101" s="34" t="s">
        <v>122</v>
      </c>
      <c r="E101" s="126" t="s">
        <v>447</v>
      </c>
      <c r="F101" s="34" t="s">
        <v>268</v>
      </c>
      <c r="G101" s="109">
        <v>710.8</v>
      </c>
    </row>
    <row r="102" spans="1:7" ht="25.5">
      <c r="A102" s="173" t="s">
        <v>538</v>
      </c>
      <c r="B102" s="174" t="s">
        <v>184</v>
      </c>
      <c r="C102" s="175" t="s">
        <v>81</v>
      </c>
      <c r="D102" s="175" t="s">
        <v>122</v>
      </c>
      <c r="E102" s="176" t="s">
        <v>448</v>
      </c>
      <c r="F102" s="175"/>
      <c r="G102" s="177">
        <f>G103</f>
        <v>109.69999999999999</v>
      </c>
    </row>
    <row r="103" spans="1:7" ht="38.25">
      <c r="A103" s="132" t="s">
        <v>351</v>
      </c>
      <c r="B103" s="84">
        <v>910</v>
      </c>
      <c r="C103" s="34" t="s">
        <v>81</v>
      </c>
      <c r="D103" s="34" t="s">
        <v>122</v>
      </c>
      <c r="E103" s="126" t="s">
        <v>449</v>
      </c>
      <c r="F103" s="34"/>
      <c r="G103" s="109">
        <f>G104</f>
        <v>109.69999999999999</v>
      </c>
    </row>
    <row r="104" spans="1:7" ht="25.5">
      <c r="A104" s="144" t="s">
        <v>279</v>
      </c>
      <c r="B104" s="84">
        <v>910</v>
      </c>
      <c r="C104" s="34" t="s">
        <v>81</v>
      </c>
      <c r="D104" s="34" t="s">
        <v>122</v>
      </c>
      <c r="E104" s="126" t="s">
        <v>449</v>
      </c>
      <c r="F104" s="34" t="s">
        <v>276</v>
      </c>
      <c r="G104" s="109">
        <f>G105</f>
        <v>109.69999999999999</v>
      </c>
    </row>
    <row r="105" spans="1:7" ht="27" customHeight="1">
      <c r="A105" s="132" t="s">
        <v>266</v>
      </c>
      <c r="B105" s="84">
        <v>910</v>
      </c>
      <c r="C105" s="34" t="s">
        <v>81</v>
      </c>
      <c r="D105" s="34" t="s">
        <v>122</v>
      </c>
      <c r="E105" s="126" t="s">
        <v>449</v>
      </c>
      <c r="F105" s="34" t="s">
        <v>268</v>
      </c>
      <c r="G105" s="109">
        <f>389.7-280</f>
        <v>109.69999999999999</v>
      </c>
    </row>
    <row r="106" spans="1:7" ht="51" hidden="1">
      <c r="A106" s="132" t="s">
        <v>342</v>
      </c>
      <c r="B106" s="84">
        <v>910</v>
      </c>
      <c r="C106" s="34" t="s">
        <v>81</v>
      </c>
      <c r="D106" s="34" t="s">
        <v>122</v>
      </c>
      <c r="E106" s="126" t="s">
        <v>450</v>
      </c>
      <c r="F106" s="34"/>
      <c r="G106" s="109">
        <f>G108</f>
        <v>0</v>
      </c>
    </row>
    <row r="107" spans="1:7" ht="51" hidden="1">
      <c r="A107" s="173" t="s">
        <v>540</v>
      </c>
      <c r="B107" s="174" t="s">
        <v>184</v>
      </c>
      <c r="C107" s="175" t="s">
        <v>81</v>
      </c>
      <c r="D107" s="175" t="s">
        <v>122</v>
      </c>
      <c r="E107" s="176" t="s">
        <v>451</v>
      </c>
      <c r="F107" s="175"/>
      <c r="G107" s="177">
        <f>G108</f>
        <v>0</v>
      </c>
    </row>
    <row r="108" spans="1:7" ht="38.25" hidden="1">
      <c r="A108" s="131" t="s">
        <v>347</v>
      </c>
      <c r="B108" s="84">
        <v>910</v>
      </c>
      <c r="C108" s="34" t="s">
        <v>81</v>
      </c>
      <c r="D108" s="34" t="s">
        <v>122</v>
      </c>
      <c r="E108" s="126" t="s">
        <v>452</v>
      </c>
      <c r="F108" s="34"/>
      <c r="G108" s="109">
        <f>G109</f>
        <v>0</v>
      </c>
    </row>
    <row r="109" spans="1:7" ht="25.5" hidden="1">
      <c r="A109" s="144" t="s">
        <v>279</v>
      </c>
      <c r="B109" s="84">
        <v>910</v>
      </c>
      <c r="C109" s="34" t="s">
        <v>81</v>
      </c>
      <c r="D109" s="34" t="s">
        <v>122</v>
      </c>
      <c r="E109" s="126" t="s">
        <v>452</v>
      </c>
      <c r="F109" s="34" t="s">
        <v>276</v>
      </c>
      <c r="G109" s="109">
        <f>G110</f>
        <v>0</v>
      </c>
    </row>
    <row r="110" spans="1:7" ht="17.25" customHeight="1" hidden="1">
      <c r="A110" s="132" t="s">
        <v>266</v>
      </c>
      <c r="B110" s="84">
        <v>910</v>
      </c>
      <c r="C110" s="34" t="s">
        <v>81</v>
      </c>
      <c r="D110" s="34" t="s">
        <v>122</v>
      </c>
      <c r="E110" s="126" t="s">
        <v>452</v>
      </c>
      <c r="F110" s="34" t="s">
        <v>268</v>
      </c>
      <c r="G110" s="325">
        <f>73.8-73.8</f>
        <v>0</v>
      </c>
    </row>
    <row r="111" spans="1:7" ht="38.25">
      <c r="A111" s="130" t="s">
        <v>343</v>
      </c>
      <c r="B111" s="84">
        <v>910</v>
      </c>
      <c r="C111" s="34" t="s">
        <v>81</v>
      </c>
      <c r="D111" s="34" t="s">
        <v>122</v>
      </c>
      <c r="E111" s="34" t="s">
        <v>453</v>
      </c>
      <c r="F111" s="34"/>
      <c r="G111" s="109">
        <f>G112</f>
        <v>42.1</v>
      </c>
    </row>
    <row r="112" spans="1:7" ht="54" customHeight="1">
      <c r="A112" s="173" t="s">
        <v>539</v>
      </c>
      <c r="B112" s="174" t="s">
        <v>184</v>
      </c>
      <c r="C112" s="175" t="s">
        <v>81</v>
      </c>
      <c r="D112" s="175" t="s">
        <v>122</v>
      </c>
      <c r="E112" s="175" t="s">
        <v>454</v>
      </c>
      <c r="F112" s="175"/>
      <c r="G112" s="177">
        <f>G113</f>
        <v>42.1</v>
      </c>
    </row>
    <row r="113" spans="1:7" ht="25.5">
      <c r="A113" s="132" t="s">
        <v>348</v>
      </c>
      <c r="B113" s="84">
        <v>910</v>
      </c>
      <c r="C113" s="34" t="s">
        <v>81</v>
      </c>
      <c r="D113" s="34" t="s">
        <v>122</v>
      </c>
      <c r="E113" s="34" t="s">
        <v>455</v>
      </c>
      <c r="F113" s="34"/>
      <c r="G113" s="109">
        <f>G114</f>
        <v>42.1</v>
      </c>
    </row>
    <row r="114" spans="1:7" ht="29.25" customHeight="1">
      <c r="A114" s="131" t="s">
        <v>270</v>
      </c>
      <c r="B114" s="84">
        <v>910</v>
      </c>
      <c r="C114" s="34" t="s">
        <v>81</v>
      </c>
      <c r="D114" s="34" t="s">
        <v>122</v>
      </c>
      <c r="E114" s="34" t="s">
        <v>455</v>
      </c>
      <c r="F114" s="34" t="s">
        <v>93</v>
      </c>
      <c r="G114" s="109">
        <f>G115</f>
        <v>42.1</v>
      </c>
    </row>
    <row r="115" spans="1:7" ht="18.75" customHeight="1">
      <c r="A115" s="131" t="s">
        <v>282</v>
      </c>
      <c r="B115" s="84">
        <v>910</v>
      </c>
      <c r="C115" s="34" t="s">
        <v>81</v>
      </c>
      <c r="D115" s="34" t="s">
        <v>122</v>
      </c>
      <c r="E115" s="34" t="s">
        <v>455</v>
      </c>
      <c r="F115" s="34" t="s">
        <v>85</v>
      </c>
      <c r="G115" s="109">
        <f>42.1</f>
        <v>42.1</v>
      </c>
    </row>
    <row r="116" spans="1:7" ht="20.25" customHeight="1">
      <c r="A116" s="35" t="s">
        <v>123</v>
      </c>
      <c r="B116" s="81" t="s">
        <v>184</v>
      </c>
      <c r="C116" s="29" t="s">
        <v>91</v>
      </c>
      <c r="D116" s="29"/>
      <c r="E116" s="29"/>
      <c r="F116" s="29"/>
      <c r="G116" s="112">
        <f>G117+G156+G163</f>
        <v>32235.7</v>
      </c>
    </row>
    <row r="117" spans="1:7" ht="20.25" customHeight="1">
      <c r="A117" s="32" t="s">
        <v>188</v>
      </c>
      <c r="B117" s="79" t="s">
        <v>184</v>
      </c>
      <c r="C117" s="30" t="s">
        <v>91</v>
      </c>
      <c r="D117" s="30" t="s">
        <v>120</v>
      </c>
      <c r="E117" s="30"/>
      <c r="F117" s="30"/>
      <c r="G117" s="111">
        <f>G118</f>
        <v>30596.2</v>
      </c>
    </row>
    <row r="118" spans="1:7" ht="63.75">
      <c r="A118" s="130" t="s">
        <v>674</v>
      </c>
      <c r="B118" s="84">
        <v>910</v>
      </c>
      <c r="C118" s="34" t="s">
        <v>91</v>
      </c>
      <c r="D118" s="34" t="s">
        <v>120</v>
      </c>
      <c r="E118" s="34" t="s">
        <v>456</v>
      </c>
      <c r="F118" s="34"/>
      <c r="G118" s="109">
        <f>G119+G128</f>
        <v>30596.2</v>
      </c>
    </row>
    <row r="119" spans="1:7" ht="38.25">
      <c r="A119" s="132" t="s">
        <v>711</v>
      </c>
      <c r="B119" s="84">
        <v>910</v>
      </c>
      <c r="C119" s="34" t="s">
        <v>91</v>
      </c>
      <c r="D119" s="34" t="s">
        <v>120</v>
      </c>
      <c r="E119" s="34" t="s">
        <v>457</v>
      </c>
      <c r="F119" s="34"/>
      <c r="G119" s="109">
        <f>G120+G124</f>
        <v>13340.7</v>
      </c>
    </row>
    <row r="120" spans="1:7" ht="38.25">
      <c r="A120" s="173" t="s">
        <v>752</v>
      </c>
      <c r="B120" s="174" t="s">
        <v>184</v>
      </c>
      <c r="C120" s="175" t="s">
        <v>91</v>
      </c>
      <c r="D120" s="175" t="s">
        <v>120</v>
      </c>
      <c r="E120" s="175" t="s">
        <v>458</v>
      </c>
      <c r="F120" s="175"/>
      <c r="G120" s="177">
        <f>G121</f>
        <v>10640.7</v>
      </c>
    </row>
    <row r="121" spans="1:7" ht="122.25" customHeight="1">
      <c r="A121" s="132" t="s">
        <v>613</v>
      </c>
      <c r="B121" s="84">
        <v>910</v>
      </c>
      <c r="C121" s="34" t="s">
        <v>91</v>
      </c>
      <c r="D121" s="34" t="s">
        <v>120</v>
      </c>
      <c r="E121" s="34" t="s">
        <v>724</v>
      </c>
      <c r="F121" s="34"/>
      <c r="G121" s="109">
        <f>G122</f>
        <v>10640.7</v>
      </c>
    </row>
    <row r="122" spans="1:7" ht="17.25" customHeight="1">
      <c r="A122" s="130" t="s">
        <v>290</v>
      </c>
      <c r="B122" s="84">
        <v>910</v>
      </c>
      <c r="C122" s="34" t="s">
        <v>91</v>
      </c>
      <c r="D122" s="34" t="s">
        <v>120</v>
      </c>
      <c r="E122" s="34" t="s">
        <v>724</v>
      </c>
      <c r="F122" s="63" t="s">
        <v>97</v>
      </c>
      <c r="G122" s="109">
        <f>G123</f>
        <v>10640.7</v>
      </c>
    </row>
    <row r="123" spans="1:7" ht="18" customHeight="1">
      <c r="A123" s="130" t="s">
        <v>25</v>
      </c>
      <c r="B123" s="84">
        <v>910</v>
      </c>
      <c r="C123" s="34" t="s">
        <v>91</v>
      </c>
      <c r="D123" s="34" t="s">
        <v>120</v>
      </c>
      <c r="E123" s="34" t="s">
        <v>724</v>
      </c>
      <c r="F123" s="63" t="s">
        <v>99</v>
      </c>
      <c r="G123" s="109">
        <f>8054.3+2586.4</f>
        <v>10640.7</v>
      </c>
    </row>
    <row r="124" spans="1:7" ht="38.25">
      <c r="A124" s="173" t="s">
        <v>751</v>
      </c>
      <c r="B124" s="178">
        <v>910</v>
      </c>
      <c r="C124" s="175" t="s">
        <v>91</v>
      </c>
      <c r="D124" s="175" t="s">
        <v>120</v>
      </c>
      <c r="E124" s="175" t="s">
        <v>753</v>
      </c>
      <c r="F124" s="185"/>
      <c r="G124" s="177">
        <f>G125</f>
        <v>2700</v>
      </c>
    </row>
    <row r="125" spans="1:7" ht="127.5">
      <c r="A125" s="132" t="s">
        <v>614</v>
      </c>
      <c r="B125" s="84">
        <v>910</v>
      </c>
      <c r="C125" s="34" t="s">
        <v>91</v>
      </c>
      <c r="D125" s="34" t="s">
        <v>120</v>
      </c>
      <c r="E125" s="34" t="s">
        <v>725</v>
      </c>
      <c r="F125" s="63"/>
      <c r="G125" s="109">
        <f>G126</f>
        <v>2700</v>
      </c>
    </row>
    <row r="126" spans="1:7" ht="17.25" customHeight="1">
      <c r="A126" s="130" t="s">
        <v>290</v>
      </c>
      <c r="B126" s="84">
        <v>910</v>
      </c>
      <c r="C126" s="34" t="s">
        <v>91</v>
      </c>
      <c r="D126" s="34" t="s">
        <v>120</v>
      </c>
      <c r="E126" s="34" t="s">
        <v>725</v>
      </c>
      <c r="F126" s="63" t="s">
        <v>97</v>
      </c>
      <c r="G126" s="109">
        <f>G127</f>
        <v>2700</v>
      </c>
    </row>
    <row r="127" spans="1:7" ht="12.75">
      <c r="A127" s="130" t="s">
        <v>25</v>
      </c>
      <c r="B127" s="84">
        <v>910</v>
      </c>
      <c r="C127" s="34" t="s">
        <v>91</v>
      </c>
      <c r="D127" s="34" t="s">
        <v>120</v>
      </c>
      <c r="E127" s="34" t="s">
        <v>725</v>
      </c>
      <c r="F127" s="63" t="s">
        <v>99</v>
      </c>
      <c r="G127" s="109">
        <v>2700</v>
      </c>
    </row>
    <row r="128" spans="1:7" ht="38.25">
      <c r="A128" s="130" t="s">
        <v>806</v>
      </c>
      <c r="B128" s="253">
        <v>910</v>
      </c>
      <c r="C128" s="59" t="s">
        <v>91</v>
      </c>
      <c r="D128" s="59" t="s">
        <v>120</v>
      </c>
      <c r="E128" s="59" t="s">
        <v>579</v>
      </c>
      <c r="F128" s="63"/>
      <c r="G128" s="109">
        <f>G129+G136</f>
        <v>17255.5</v>
      </c>
    </row>
    <row r="129" spans="1:7" ht="42" customHeight="1">
      <c r="A129" s="180" t="s">
        <v>854</v>
      </c>
      <c r="B129" s="178">
        <v>910</v>
      </c>
      <c r="C129" s="175" t="s">
        <v>91</v>
      </c>
      <c r="D129" s="175" t="s">
        <v>120</v>
      </c>
      <c r="E129" s="175" t="s">
        <v>580</v>
      </c>
      <c r="F129" s="185"/>
      <c r="G129" s="177">
        <f>G130+G133</f>
        <v>11319.2</v>
      </c>
    </row>
    <row r="130" spans="1:7" ht="42" customHeight="1">
      <c r="A130" s="132" t="s">
        <v>837</v>
      </c>
      <c r="B130" s="84">
        <v>910</v>
      </c>
      <c r="C130" s="34" t="s">
        <v>91</v>
      </c>
      <c r="D130" s="34" t="s">
        <v>120</v>
      </c>
      <c r="E130" s="34" t="s">
        <v>632</v>
      </c>
      <c r="F130" s="63"/>
      <c r="G130" s="109">
        <f>G131</f>
        <v>3957</v>
      </c>
    </row>
    <row r="131" spans="1:7" ht="42" customHeight="1">
      <c r="A131" s="131" t="s">
        <v>279</v>
      </c>
      <c r="B131" s="84">
        <v>910</v>
      </c>
      <c r="C131" s="34" t="s">
        <v>91</v>
      </c>
      <c r="D131" s="34" t="s">
        <v>120</v>
      </c>
      <c r="E131" s="34" t="s">
        <v>632</v>
      </c>
      <c r="F131" s="34" t="s">
        <v>276</v>
      </c>
      <c r="G131" s="109">
        <f>G132</f>
        <v>3957</v>
      </c>
    </row>
    <row r="132" spans="1:7" ht="42" customHeight="1">
      <c r="A132" s="130" t="s">
        <v>266</v>
      </c>
      <c r="B132" s="84">
        <v>910</v>
      </c>
      <c r="C132" s="34" t="s">
        <v>91</v>
      </c>
      <c r="D132" s="34" t="s">
        <v>120</v>
      </c>
      <c r="E132" s="34" t="s">
        <v>632</v>
      </c>
      <c r="F132" s="34" t="s">
        <v>268</v>
      </c>
      <c r="G132" s="109">
        <v>3957</v>
      </c>
    </row>
    <row r="133" spans="1:7" ht="36" customHeight="1">
      <c r="A133" s="132" t="s">
        <v>842</v>
      </c>
      <c r="B133" s="84">
        <v>910</v>
      </c>
      <c r="C133" s="34" t="s">
        <v>91</v>
      </c>
      <c r="D133" s="34" t="s">
        <v>120</v>
      </c>
      <c r="E133" s="34" t="s">
        <v>631</v>
      </c>
      <c r="F133" s="63"/>
      <c r="G133" s="109">
        <f>G134</f>
        <v>7362.2</v>
      </c>
    </row>
    <row r="134" spans="1:7" ht="39" customHeight="1">
      <c r="A134" s="131" t="s">
        <v>279</v>
      </c>
      <c r="B134" s="84">
        <v>910</v>
      </c>
      <c r="C134" s="34" t="s">
        <v>91</v>
      </c>
      <c r="D134" s="34" t="s">
        <v>120</v>
      </c>
      <c r="E134" s="34" t="s">
        <v>631</v>
      </c>
      <c r="F134" s="34" t="s">
        <v>276</v>
      </c>
      <c r="G134" s="109">
        <f>G135</f>
        <v>7362.2</v>
      </c>
    </row>
    <row r="135" spans="1:7" ht="30" customHeight="1">
      <c r="A135" s="130" t="s">
        <v>266</v>
      </c>
      <c r="B135" s="84">
        <v>910</v>
      </c>
      <c r="C135" s="34" t="s">
        <v>91</v>
      </c>
      <c r="D135" s="34" t="s">
        <v>120</v>
      </c>
      <c r="E135" s="34" t="s">
        <v>631</v>
      </c>
      <c r="F135" s="34" t="s">
        <v>268</v>
      </c>
      <c r="G135" s="109">
        <f>1000+6362.2</f>
        <v>7362.2</v>
      </c>
    </row>
    <row r="136" spans="1:7" ht="25.5">
      <c r="A136" s="180" t="s">
        <v>853</v>
      </c>
      <c r="B136" s="178">
        <v>910</v>
      </c>
      <c r="C136" s="175" t="s">
        <v>91</v>
      </c>
      <c r="D136" s="175" t="s">
        <v>120</v>
      </c>
      <c r="E136" s="175" t="s">
        <v>788</v>
      </c>
      <c r="F136" s="185"/>
      <c r="G136" s="177">
        <f>G137+G140</f>
        <v>5936.3</v>
      </c>
    </row>
    <row r="137" spans="1:7" s="143" customFormat="1" ht="38.25">
      <c r="A137" s="132" t="s">
        <v>852</v>
      </c>
      <c r="B137" s="253">
        <v>910</v>
      </c>
      <c r="C137" s="59" t="s">
        <v>91</v>
      </c>
      <c r="D137" s="59" t="s">
        <v>120</v>
      </c>
      <c r="E137" s="59" t="s">
        <v>836</v>
      </c>
      <c r="F137" s="254"/>
      <c r="G137" s="109">
        <f>G138</f>
        <v>2520</v>
      </c>
    </row>
    <row r="138" spans="1:7" s="143" customFormat="1" ht="12.75">
      <c r="A138" s="130" t="s">
        <v>290</v>
      </c>
      <c r="B138" s="253">
        <v>910</v>
      </c>
      <c r="C138" s="59" t="s">
        <v>91</v>
      </c>
      <c r="D138" s="59" t="s">
        <v>120</v>
      </c>
      <c r="E138" s="59" t="s">
        <v>836</v>
      </c>
      <c r="F138" s="34" t="s">
        <v>97</v>
      </c>
      <c r="G138" s="109">
        <f>G139</f>
        <v>2520</v>
      </c>
    </row>
    <row r="139" spans="1:7" s="143" customFormat="1" ht="12.75">
      <c r="A139" s="130" t="s">
        <v>25</v>
      </c>
      <c r="B139" s="253">
        <v>910</v>
      </c>
      <c r="C139" s="59" t="s">
        <v>91</v>
      </c>
      <c r="D139" s="59" t="s">
        <v>120</v>
      </c>
      <c r="E139" s="59" t="s">
        <v>836</v>
      </c>
      <c r="F139" s="34" t="s">
        <v>99</v>
      </c>
      <c r="G139" s="109">
        <v>2520</v>
      </c>
    </row>
    <row r="140" spans="1:7" ht="38.25">
      <c r="A140" s="132" t="s">
        <v>843</v>
      </c>
      <c r="B140" s="84">
        <v>910</v>
      </c>
      <c r="C140" s="34" t="s">
        <v>91</v>
      </c>
      <c r="D140" s="34" t="s">
        <v>120</v>
      </c>
      <c r="E140" s="34" t="s">
        <v>789</v>
      </c>
      <c r="F140" s="63"/>
      <c r="G140" s="109">
        <f>G141</f>
        <v>3416.3</v>
      </c>
    </row>
    <row r="141" spans="1:7" ht="19.5" customHeight="1">
      <c r="A141" s="130" t="s">
        <v>290</v>
      </c>
      <c r="B141" s="85">
        <v>910</v>
      </c>
      <c r="C141" s="34" t="s">
        <v>91</v>
      </c>
      <c r="D141" s="34" t="s">
        <v>120</v>
      </c>
      <c r="E141" s="37" t="s">
        <v>789</v>
      </c>
      <c r="F141" s="34" t="s">
        <v>97</v>
      </c>
      <c r="G141" s="109">
        <f>G142</f>
        <v>3416.3</v>
      </c>
    </row>
    <row r="142" spans="1:7" ht="18" customHeight="1">
      <c r="A142" s="130" t="s">
        <v>25</v>
      </c>
      <c r="B142" s="85">
        <v>910</v>
      </c>
      <c r="C142" s="34" t="s">
        <v>91</v>
      </c>
      <c r="D142" s="34" t="s">
        <v>120</v>
      </c>
      <c r="E142" s="37" t="s">
        <v>789</v>
      </c>
      <c r="F142" s="34" t="s">
        <v>99</v>
      </c>
      <c r="G142" s="109">
        <f>2006.3+1410</f>
        <v>3416.3</v>
      </c>
    </row>
    <row r="143" spans="1:7" ht="63.75" hidden="1">
      <c r="A143" s="132" t="s">
        <v>648</v>
      </c>
      <c r="B143" s="85">
        <v>910</v>
      </c>
      <c r="C143" s="34" t="s">
        <v>91</v>
      </c>
      <c r="D143" s="34" t="s">
        <v>120</v>
      </c>
      <c r="E143" s="37" t="s">
        <v>631</v>
      </c>
      <c r="F143" s="63"/>
      <c r="G143" s="109">
        <f>G144</f>
        <v>0</v>
      </c>
    </row>
    <row r="144" spans="1:7" ht="25.5" hidden="1">
      <c r="A144" s="131" t="s">
        <v>279</v>
      </c>
      <c r="B144" s="85">
        <v>910</v>
      </c>
      <c r="C144" s="34" t="s">
        <v>91</v>
      </c>
      <c r="D144" s="34" t="s">
        <v>120</v>
      </c>
      <c r="E144" s="37" t="s">
        <v>631</v>
      </c>
      <c r="F144" s="34" t="s">
        <v>276</v>
      </c>
      <c r="G144" s="251">
        <f>G145</f>
        <v>0</v>
      </c>
    </row>
    <row r="145" spans="1:8" ht="25.5" hidden="1">
      <c r="A145" s="130" t="s">
        <v>266</v>
      </c>
      <c r="B145" s="85">
        <v>910</v>
      </c>
      <c r="C145" s="34" t="s">
        <v>91</v>
      </c>
      <c r="D145" s="34" t="s">
        <v>120</v>
      </c>
      <c r="E145" s="37" t="s">
        <v>631</v>
      </c>
      <c r="F145" s="34" t="s">
        <v>268</v>
      </c>
      <c r="G145" s="298">
        <v>0</v>
      </c>
      <c r="H145" s="255"/>
    </row>
    <row r="146" spans="1:8" ht="12.75" hidden="1">
      <c r="A146" s="130" t="s">
        <v>612</v>
      </c>
      <c r="B146" s="85">
        <v>910</v>
      </c>
      <c r="C146" s="34" t="s">
        <v>91</v>
      </c>
      <c r="D146" s="34" t="s">
        <v>120</v>
      </c>
      <c r="E146" s="37" t="s">
        <v>611</v>
      </c>
      <c r="F146" s="34"/>
      <c r="G146" s="259">
        <f>G147</f>
        <v>0</v>
      </c>
      <c r="H146" s="255"/>
    </row>
    <row r="147" spans="1:8" ht="25.5" hidden="1">
      <c r="A147" s="130" t="s">
        <v>669</v>
      </c>
      <c r="B147" s="85">
        <v>910</v>
      </c>
      <c r="C147" s="34" t="s">
        <v>91</v>
      </c>
      <c r="D147" s="34" t="s">
        <v>120</v>
      </c>
      <c r="E147" s="37" t="s">
        <v>610</v>
      </c>
      <c r="F147" s="34"/>
      <c r="G147" s="259">
        <f>G148</f>
        <v>0</v>
      </c>
      <c r="H147" s="255"/>
    </row>
    <row r="148" spans="1:8" ht="38.25" hidden="1">
      <c r="A148" s="130" t="s">
        <v>668</v>
      </c>
      <c r="B148" s="85">
        <v>910</v>
      </c>
      <c r="C148" s="34" t="s">
        <v>91</v>
      </c>
      <c r="D148" s="34" t="s">
        <v>120</v>
      </c>
      <c r="E148" s="37" t="s">
        <v>643</v>
      </c>
      <c r="F148" s="34"/>
      <c r="G148" s="259">
        <f>G149</f>
        <v>0</v>
      </c>
      <c r="H148" s="255"/>
    </row>
    <row r="149" spans="1:8" ht="25.5" hidden="1">
      <c r="A149" s="131" t="s">
        <v>279</v>
      </c>
      <c r="B149" s="85">
        <v>910</v>
      </c>
      <c r="C149" s="34" t="s">
        <v>91</v>
      </c>
      <c r="D149" s="34" t="s">
        <v>120</v>
      </c>
      <c r="E149" s="37" t="s">
        <v>643</v>
      </c>
      <c r="F149" s="34" t="s">
        <v>276</v>
      </c>
      <c r="G149" s="259">
        <f>G150</f>
        <v>0</v>
      </c>
      <c r="H149" s="255"/>
    </row>
    <row r="150" spans="1:8" ht="25.5" hidden="1">
      <c r="A150" s="130" t="s">
        <v>266</v>
      </c>
      <c r="B150" s="85">
        <v>910</v>
      </c>
      <c r="C150" s="34" t="s">
        <v>91</v>
      </c>
      <c r="D150" s="34" t="s">
        <v>120</v>
      </c>
      <c r="E150" s="59" t="s">
        <v>643</v>
      </c>
      <c r="F150" s="59" t="s">
        <v>268</v>
      </c>
      <c r="G150" s="259">
        <v>0</v>
      </c>
      <c r="H150" s="255"/>
    </row>
    <row r="151" spans="1:8" ht="25.5" hidden="1">
      <c r="A151" s="130" t="s">
        <v>284</v>
      </c>
      <c r="B151" s="84">
        <v>910</v>
      </c>
      <c r="C151" s="37" t="s">
        <v>91</v>
      </c>
      <c r="D151" s="37" t="s">
        <v>120</v>
      </c>
      <c r="E151" s="59" t="s">
        <v>433</v>
      </c>
      <c r="F151" s="59"/>
      <c r="G151" s="259">
        <f>G152</f>
        <v>0</v>
      </c>
      <c r="H151" s="255"/>
    </row>
    <row r="152" spans="1:8" ht="25.5" hidden="1">
      <c r="A152" s="145" t="s">
        <v>294</v>
      </c>
      <c r="B152" s="84">
        <v>910</v>
      </c>
      <c r="C152" s="37" t="s">
        <v>91</v>
      </c>
      <c r="D152" s="37" t="s">
        <v>120</v>
      </c>
      <c r="E152" s="59" t="s">
        <v>474</v>
      </c>
      <c r="F152" s="59"/>
      <c r="G152" s="259">
        <f>G153</f>
        <v>0</v>
      </c>
      <c r="H152" s="255"/>
    </row>
    <row r="153" spans="1:8" ht="12.75" hidden="1">
      <c r="A153" s="132" t="s">
        <v>650</v>
      </c>
      <c r="B153" s="253">
        <v>910</v>
      </c>
      <c r="C153" s="59" t="s">
        <v>91</v>
      </c>
      <c r="D153" s="59" t="s">
        <v>120</v>
      </c>
      <c r="E153" s="59" t="s">
        <v>649</v>
      </c>
      <c r="F153" s="59"/>
      <c r="G153" s="259">
        <f>G154</f>
        <v>0</v>
      </c>
      <c r="H153" s="255"/>
    </row>
    <row r="154" spans="1:8" ht="12.75" hidden="1">
      <c r="A154" s="144" t="s">
        <v>280</v>
      </c>
      <c r="B154" s="253">
        <v>910</v>
      </c>
      <c r="C154" s="59" t="s">
        <v>91</v>
      </c>
      <c r="D154" s="59" t="s">
        <v>120</v>
      </c>
      <c r="E154" s="59" t="s">
        <v>649</v>
      </c>
      <c r="F154" s="59" t="s">
        <v>73</v>
      </c>
      <c r="G154" s="259">
        <f>G155</f>
        <v>0</v>
      </c>
      <c r="H154" s="255"/>
    </row>
    <row r="155" spans="1:8" ht="12.75" hidden="1">
      <c r="A155" s="132" t="s">
        <v>281</v>
      </c>
      <c r="B155" s="253">
        <v>910</v>
      </c>
      <c r="C155" s="59" t="s">
        <v>91</v>
      </c>
      <c r="D155" s="59" t="s">
        <v>120</v>
      </c>
      <c r="E155" s="59" t="s">
        <v>649</v>
      </c>
      <c r="F155" s="59" t="s">
        <v>267</v>
      </c>
      <c r="G155" s="259">
        <v>0</v>
      </c>
      <c r="H155" s="255"/>
    </row>
    <row r="156" spans="1:7" ht="21" customHeight="1">
      <c r="A156" s="142" t="s">
        <v>183</v>
      </c>
      <c r="B156" s="88">
        <v>910</v>
      </c>
      <c r="C156" s="57" t="s">
        <v>91</v>
      </c>
      <c r="D156" s="57" t="s">
        <v>121</v>
      </c>
      <c r="E156" s="57"/>
      <c r="F156" s="57"/>
      <c r="G156" s="113">
        <f>G157</f>
        <v>1539.5</v>
      </c>
    </row>
    <row r="157" spans="1:7" ht="25.5">
      <c r="A157" s="130" t="s">
        <v>344</v>
      </c>
      <c r="B157" s="84">
        <v>910</v>
      </c>
      <c r="C157" s="34" t="s">
        <v>91</v>
      </c>
      <c r="D157" s="34" t="s">
        <v>121</v>
      </c>
      <c r="E157" s="34" t="s">
        <v>459</v>
      </c>
      <c r="F157" s="34"/>
      <c r="G157" s="109">
        <f>G158</f>
        <v>1539.5</v>
      </c>
    </row>
    <row r="158" spans="1:7" ht="38.25">
      <c r="A158" s="132" t="s">
        <v>718</v>
      </c>
      <c r="B158" s="84">
        <v>910</v>
      </c>
      <c r="C158" s="34" t="s">
        <v>91</v>
      </c>
      <c r="D158" s="34" t="s">
        <v>121</v>
      </c>
      <c r="E158" s="34" t="s">
        <v>460</v>
      </c>
      <c r="F158" s="34"/>
      <c r="G158" s="109">
        <f>G160</f>
        <v>1539.5</v>
      </c>
    </row>
    <row r="159" spans="1:7" ht="51">
      <c r="A159" s="180" t="s">
        <v>544</v>
      </c>
      <c r="B159" s="178">
        <v>910</v>
      </c>
      <c r="C159" s="175" t="s">
        <v>91</v>
      </c>
      <c r="D159" s="175" t="s">
        <v>121</v>
      </c>
      <c r="E159" s="175" t="s">
        <v>462</v>
      </c>
      <c r="F159" s="175"/>
      <c r="G159" s="177">
        <f>G160</f>
        <v>1539.5</v>
      </c>
    </row>
    <row r="160" spans="1:7" ht="51">
      <c r="A160" s="132" t="s">
        <v>719</v>
      </c>
      <c r="B160" s="84">
        <v>910</v>
      </c>
      <c r="C160" s="34" t="s">
        <v>91</v>
      </c>
      <c r="D160" s="34" t="s">
        <v>121</v>
      </c>
      <c r="E160" s="34" t="s">
        <v>461</v>
      </c>
      <c r="F160" s="34"/>
      <c r="G160" s="109">
        <f>G161</f>
        <v>1539.5</v>
      </c>
    </row>
    <row r="161" spans="1:7" ht="25.5">
      <c r="A161" s="131" t="s">
        <v>279</v>
      </c>
      <c r="B161" s="84">
        <v>910</v>
      </c>
      <c r="C161" s="34" t="s">
        <v>91</v>
      </c>
      <c r="D161" s="34" t="s">
        <v>121</v>
      </c>
      <c r="E161" s="34" t="s">
        <v>461</v>
      </c>
      <c r="F161" s="34" t="s">
        <v>276</v>
      </c>
      <c r="G161" s="109">
        <f>G162</f>
        <v>1539.5</v>
      </c>
    </row>
    <row r="162" spans="1:7" ht="25.5">
      <c r="A162" s="130" t="s">
        <v>266</v>
      </c>
      <c r="B162" s="84">
        <v>910</v>
      </c>
      <c r="C162" s="34" t="s">
        <v>91</v>
      </c>
      <c r="D162" s="34" t="s">
        <v>121</v>
      </c>
      <c r="E162" s="34" t="s">
        <v>461</v>
      </c>
      <c r="F162" s="34" t="s">
        <v>268</v>
      </c>
      <c r="G162" s="109">
        <f>1340.5+199</f>
        <v>1539.5</v>
      </c>
    </row>
    <row r="163" spans="1:7" ht="22.5" customHeight="1">
      <c r="A163" s="32" t="s">
        <v>27</v>
      </c>
      <c r="B163" s="79" t="s">
        <v>184</v>
      </c>
      <c r="C163" s="30" t="s">
        <v>91</v>
      </c>
      <c r="D163" s="30" t="s">
        <v>133</v>
      </c>
      <c r="E163" s="30"/>
      <c r="F163" s="30"/>
      <c r="G163" s="111">
        <f>G172+G164</f>
        <v>100</v>
      </c>
    </row>
    <row r="164" spans="1:7" ht="0" customHeight="1" hidden="1">
      <c r="A164" s="132" t="s">
        <v>292</v>
      </c>
      <c r="B164" s="84">
        <v>910</v>
      </c>
      <c r="C164" s="34" t="s">
        <v>91</v>
      </c>
      <c r="D164" s="34" t="s">
        <v>133</v>
      </c>
      <c r="E164" s="34" t="s">
        <v>460</v>
      </c>
      <c r="F164" s="34"/>
      <c r="G164" s="109">
        <f>G167</f>
        <v>0</v>
      </c>
    </row>
    <row r="165" spans="1:7" ht="25.5" hidden="1">
      <c r="A165" s="132" t="s">
        <v>562</v>
      </c>
      <c r="B165" s="84">
        <v>910</v>
      </c>
      <c r="C165" s="34" t="s">
        <v>91</v>
      </c>
      <c r="D165" s="34" t="s">
        <v>133</v>
      </c>
      <c r="E165" s="34" t="s">
        <v>560</v>
      </c>
      <c r="F165" s="34"/>
      <c r="G165" s="109">
        <f>G166</f>
        <v>0</v>
      </c>
    </row>
    <row r="166" spans="1:7" ht="51" hidden="1">
      <c r="A166" s="173" t="s">
        <v>545</v>
      </c>
      <c r="B166" s="174" t="s">
        <v>184</v>
      </c>
      <c r="C166" s="175" t="s">
        <v>91</v>
      </c>
      <c r="D166" s="175" t="s">
        <v>133</v>
      </c>
      <c r="E166" s="175" t="s">
        <v>561</v>
      </c>
      <c r="F166" s="175"/>
      <c r="G166" s="177">
        <f>G167</f>
        <v>0</v>
      </c>
    </row>
    <row r="167" spans="1:7" ht="63.75" hidden="1">
      <c r="A167" s="132" t="s">
        <v>325</v>
      </c>
      <c r="B167" s="84">
        <v>910</v>
      </c>
      <c r="C167" s="34" t="s">
        <v>91</v>
      </c>
      <c r="D167" s="34" t="s">
        <v>133</v>
      </c>
      <c r="E167" s="34" t="s">
        <v>563</v>
      </c>
      <c r="F167" s="34"/>
      <c r="G167" s="109">
        <f>G168</f>
        <v>0</v>
      </c>
    </row>
    <row r="168" spans="1:7" ht="25.5" hidden="1">
      <c r="A168" s="131" t="s">
        <v>279</v>
      </c>
      <c r="B168" s="84">
        <v>910</v>
      </c>
      <c r="C168" s="34" t="s">
        <v>91</v>
      </c>
      <c r="D168" s="34" t="s">
        <v>133</v>
      </c>
      <c r="E168" s="34" t="s">
        <v>563</v>
      </c>
      <c r="F168" s="34" t="s">
        <v>276</v>
      </c>
      <c r="G168" s="109">
        <f>G169</f>
        <v>0</v>
      </c>
    </row>
    <row r="169" spans="1:7" ht="25.5" hidden="1">
      <c r="A169" s="130" t="s">
        <v>266</v>
      </c>
      <c r="B169" s="84">
        <v>910</v>
      </c>
      <c r="C169" s="34" t="s">
        <v>91</v>
      </c>
      <c r="D169" s="34" t="s">
        <v>133</v>
      </c>
      <c r="E169" s="34" t="s">
        <v>563</v>
      </c>
      <c r="F169" s="34" t="s">
        <v>268</v>
      </c>
      <c r="G169" s="109">
        <v>0</v>
      </c>
    </row>
    <row r="170" spans="1:7" ht="25.5">
      <c r="A170" s="130" t="s">
        <v>284</v>
      </c>
      <c r="B170" s="84">
        <v>910</v>
      </c>
      <c r="C170" s="34" t="s">
        <v>91</v>
      </c>
      <c r="D170" s="34" t="s">
        <v>133</v>
      </c>
      <c r="E170" s="34" t="s">
        <v>433</v>
      </c>
      <c r="F170" s="34"/>
      <c r="G170" s="109">
        <f>G171</f>
        <v>100</v>
      </c>
    </row>
    <row r="171" spans="1:7" ht="25.5">
      <c r="A171" s="132" t="s">
        <v>317</v>
      </c>
      <c r="B171" s="84">
        <v>910</v>
      </c>
      <c r="C171" s="34" t="s">
        <v>91</v>
      </c>
      <c r="D171" s="34" t="s">
        <v>133</v>
      </c>
      <c r="E171" s="34" t="s">
        <v>464</v>
      </c>
      <c r="F171" s="34"/>
      <c r="G171" s="109">
        <f>G172</f>
        <v>100</v>
      </c>
    </row>
    <row r="172" spans="1:7" ht="25.5">
      <c r="A172" s="58" t="s">
        <v>234</v>
      </c>
      <c r="B172" s="84">
        <v>910</v>
      </c>
      <c r="C172" s="59" t="s">
        <v>91</v>
      </c>
      <c r="D172" s="59" t="s">
        <v>133</v>
      </c>
      <c r="E172" s="59" t="s">
        <v>465</v>
      </c>
      <c r="F172" s="59"/>
      <c r="G172" s="109">
        <f>G173</f>
        <v>100</v>
      </c>
    </row>
    <row r="173" spans="1:7" ht="25.5">
      <c r="A173" s="131" t="s">
        <v>279</v>
      </c>
      <c r="B173" s="84">
        <v>910</v>
      </c>
      <c r="C173" s="59" t="s">
        <v>91</v>
      </c>
      <c r="D173" s="59" t="s">
        <v>133</v>
      </c>
      <c r="E173" s="59" t="s">
        <v>465</v>
      </c>
      <c r="F173" s="59" t="s">
        <v>276</v>
      </c>
      <c r="G173" s="109">
        <f>G174</f>
        <v>100</v>
      </c>
    </row>
    <row r="174" spans="1:7" ht="25.5">
      <c r="A174" s="130" t="s">
        <v>266</v>
      </c>
      <c r="B174" s="84">
        <v>910</v>
      </c>
      <c r="C174" s="59" t="s">
        <v>91</v>
      </c>
      <c r="D174" s="59" t="s">
        <v>133</v>
      </c>
      <c r="E174" s="59" t="s">
        <v>465</v>
      </c>
      <c r="F174" s="59" t="s">
        <v>268</v>
      </c>
      <c r="G174" s="109">
        <f>700-600</f>
        <v>100</v>
      </c>
    </row>
    <row r="175" spans="1:8" ht="23.25" customHeight="1">
      <c r="A175" s="137" t="s">
        <v>124</v>
      </c>
      <c r="B175" s="90">
        <v>910</v>
      </c>
      <c r="C175" s="29" t="s">
        <v>80</v>
      </c>
      <c r="D175" s="29"/>
      <c r="E175" s="29"/>
      <c r="F175" s="29"/>
      <c r="G175" s="104">
        <f>G176+G224+G233</f>
        <v>103527.9</v>
      </c>
      <c r="H175" s="143"/>
    </row>
    <row r="176" spans="1:7" ht="27" customHeight="1">
      <c r="A176" s="138" t="s">
        <v>137</v>
      </c>
      <c r="B176" s="86">
        <v>910</v>
      </c>
      <c r="C176" s="30" t="s">
        <v>80</v>
      </c>
      <c r="D176" s="30" t="s">
        <v>75</v>
      </c>
      <c r="E176" s="30"/>
      <c r="F176" s="30"/>
      <c r="G176" s="105">
        <f>G177+G183+G199+G213+G218</f>
        <v>51199.899999999994</v>
      </c>
    </row>
    <row r="177" spans="1:7" ht="51">
      <c r="A177" s="130" t="s">
        <v>675</v>
      </c>
      <c r="B177" s="84">
        <v>910</v>
      </c>
      <c r="C177" s="37" t="s">
        <v>80</v>
      </c>
      <c r="D177" s="37" t="s">
        <v>75</v>
      </c>
      <c r="E177" s="37" t="s">
        <v>466</v>
      </c>
      <c r="F177" s="37"/>
      <c r="G177" s="106">
        <f>G178</f>
        <v>100</v>
      </c>
    </row>
    <row r="178" spans="1:7" ht="51">
      <c r="A178" s="132" t="s">
        <v>676</v>
      </c>
      <c r="B178" s="84">
        <v>910</v>
      </c>
      <c r="C178" s="59" t="s">
        <v>80</v>
      </c>
      <c r="D178" s="59" t="s">
        <v>75</v>
      </c>
      <c r="E178" s="59" t="s">
        <v>467</v>
      </c>
      <c r="F178" s="59"/>
      <c r="G178" s="106">
        <f>G179</f>
        <v>100</v>
      </c>
    </row>
    <row r="179" spans="1:7" ht="30" customHeight="1">
      <c r="A179" s="173" t="s">
        <v>546</v>
      </c>
      <c r="B179" s="174" t="s">
        <v>184</v>
      </c>
      <c r="C179" s="175" t="s">
        <v>80</v>
      </c>
      <c r="D179" s="175" t="s">
        <v>75</v>
      </c>
      <c r="E179" s="175" t="s">
        <v>468</v>
      </c>
      <c r="F179" s="175"/>
      <c r="G179" s="179">
        <f>G180</f>
        <v>100</v>
      </c>
    </row>
    <row r="180" spans="1:7" ht="63.75">
      <c r="A180" s="132" t="s">
        <v>677</v>
      </c>
      <c r="B180" s="84">
        <v>910</v>
      </c>
      <c r="C180" s="59" t="s">
        <v>80</v>
      </c>
      <c r="D180" s="59" t="s">
        <v>75</v>
      </c>
      <c r="E180" s="59" t="s">
        <v>469</v>
      </c>
      <c r="F180" s="59"/>
      <c r="G180" s="106">
        <f>G181</f>
        <v>100</v>
      </c>
    </row>
    <row r="181" spans="1:7" ht="25.5">
      <c r="A181" s="144" t="s">
        <v>279</v>
      </c>
      <c r="B181" s="84">
        <v>910</v>
      </c>
      <c r="C181" s="59" t="s">
        <v>80</v>
      </c>
      <c r="D181" s="59" t="s">
        <v>75</v>
      </c>
      <c r="E181" s="59" t="s">
        <v>469</v>
      </c>
      <c r="F181" s="59" t="s">
        <v>276</v>
      </c>
      <c r="G181" s="106">
        <f>G182</f>
        <v>100</v>
      </c>
    </row>
    <row r="182" spans="1:7" ht="25.5">
      <c r="A182" s="132" t="s">
        <v>266</v>
      </c>
      <c r="B182" s="84">
        <v>910</v>
      </c>
      <c r="C182" s="59" t="s">
        <v>80</v>
      </c>
      <c r="D182" s="59" t="s">
        <v>75</v>
      </c>
      <c r="E182" s="59" t="s">
        <v>469</v>
      </c>
      <c r="F182" s="59" t="s">
        <v>268</v>
      </c>
      <c r="G182" s="106">
        <f>300-200</f>
        <v>100</v>
      </c>
    </row>
    <row r="183" spans="1:7" ht="38.25">
      <c r="A183" s="132" t="s">
        <v>618</v>
      </c>
      <c r="B183" s="84">
        <v>910</v>
      </c>
      <c r="C183" s="59" t="s">
        <v>80</v>
      </c>
      <c r="D183" s="59" t="s">
        <v>75</v>
      </c>
      <c r="E183" s="59" t="s">
        <v>596</v>
      </c>
      <c r="F183" s="59"/>
      <c r="G183" s="106">
        <f>G184</f>
        <v>44900.2</v>
      </c>
    </row>
    <row r="184" spans="1:7" ht="25.5">
      <c r="A184" s="256" t="s">
        <v>608</v>
      </c>
      <c r="B184" s="84">
        <v>910</v>
      </c>
      <c r="C184" s="59" t="s">
        <v>80</v>
      </c>
      <c r="D184" s="59" t="s">
        <v>75</v>
      </c>
      <c r="E184" s="59" t="s">
        <v>597</v>
      </c>
      <c r="F184" s="59"/>
      <c r="G184" s="106">
        <f>G185+G195</f>
        <v>44900.2</v>
      </c>
    </row>
    <row r="185" spans="1:7" ht="89.25">
      <c r="A185" s="258" t="s">
        <v>607</v>
      </c>
      <c r="B185" s="178">
        <v>910</v>
      </c>
      <c r="C185" s="175" t="s">
        <v>80</v>
      </c>
      <c r="D185" s="175" t="s">
        <v>75</v>
      </c>
      <c r="E185" s="175" t="s">
        <v>598</v>
      </c>
      <c r="F185" s="175"/>
      <c r="G185" s="179">
        <f>G186+G189+G192</f>
        <v>44900.2</v>
      </c>
    </row>
    <row r="186" spans="1:7" ht="63.75" hidden="1">
      <c r="A186" s="256" t="s">
        <v>601</v>
      </c>
      <c r="B186" s="84">
        <v>910</v>
      </c>
      <c r="C186" s="59" t="s">
        <v>80</v>
      </c>
      <c r="D186" s="59" t="s">
        <v>75</v>
      </c>
      <c r="E186" s="59" t="s">
        <v>595</v>
      </c>
      <c r="F186" s="59"/>
      <c r="G186" s="106">
        <f>G187</f>
        <v>0</v>
      </c>
    </row>
    <row r="187" spans="1:7" ht="38.25" hidden="1">
      <c r="A187" s="151" t="s">
        <v>602</v>
      </c>
      <c r="B187" s="84">
        <v>910</v>
      </c>
      <c r="C187" s="59" t="s">
        <v>80</v>
      </c>
      <c r="D187" s="59" t="s">
        <v>75</v>
      </c>
      <c r="E187" s="59" t="s">
        <v>595</v>
      </c>
      <c r="F187" s="59" t="s">
        <v>599</v>
      </c>
      <c r="G187" s="106">
        <f>G188</f>
        <v>0</v>
      </c>
    </row>
    <row r="188" spans="1:7" ht="12.75" hidden="1">
      <c r="A188" s="151" t="s">
        <v>603</v>
      </c>
      <c r="B188" s="84">
        <v>910</v>
      </c>
      <c r="C188" s="59" t="s">
        <v>80</v>
      </c>
      <c r="D188" s="59" t="s">
        <v>75</v>
      </c>
      <c r="E188" s="59" t="s">
        <v>595</v>
      </c>
      <c r="F188" s="59" t="s">
        <v>600</v>
      </c>
      <c r="G188" s="106">
        <v>0</v>
      </c>
    </row>
    <row r="189" spans="1:7" ht="51">
      <c r="A189" s="257" t="s">
        <v>606</v>
      </c>
      <c r="B189" s="84">
        <v>910</v>
      </c>
      <c r="C189" s="59" t="s">
        <v>80</v>
      </c>
      <c r="D189" s="59" t="s">
        <v>75</v>
      </c>
      <c r="E189" s="59" t="s">
        <v>605</v>
      </c>
      <c r="F189" s="59"/>
      <c r="G189" s="106">
        <f>G190</f>
        <v>44900.2</v>
      </c>
    </row>
    <row r="190" spans="1:7" ht="38.25">
      <c r="A190" s="151" t="s">
        <v>602</v>
      </c>
      <c r="B190" s="84">
        <v>910</v>
      </c>
      <c r="C190" s="59" t="s">
        <v>80</v>
      </c>
      <c r="D190" s="59" t="s">
        <v>75</v>
      </c>
      <c r="E190" s="59" t="s">
        <v>605</v>
      </c>
      <c r="F190" s="59" t="s">
        <v>599</v>
      </c>
      <c r="G190" s="106">
        <f>G191</f>
        <v>44900.2</v>
      </c>
    </row>
    <row r="191" spans="1:7" ht="12.75">
      <c r="A191" s="151" t="s">
        <v>603</v>
      </c>
      <c r="B191" s="84">
        <v>910</v>
      </c>
      <c r="C191" s="59" t="s">
        <v>80</v>
      </c>
      <c r="D191" s="59" t="s">
        <v>75</v>
      </c>
      <c r="E191" s="59" t="s">
        <v>605</v>
      </c>
      <c r="F191" s="59" t="s">
        <v>600</v>
      </c>
      <c r="G191" s="106">
        <v>44900.2</v>
      </c>
    </row>
    <row r="192" spans="1:7" ht="38.25" hidden="1">
      <c r="A192" s="151" t="s">
        <v>604</v>
      </c>
      <c r="B192" s="84">
        <v>910</v>
      </c>
      <c r="C192" s="59" t="s">
        <v>80</v>
      </c>
      <c r="D192" s="59" t="s">
        <v>75</v>
      </c>
      <c r="E192" s="59" t="s">
        <v>609</v>
      </c>
      <c r="F192" s="59"/>
      <c r="G192" s="106">
        <f>G193</f>
        <v>0</v>
      </c>
    </row>
    <row r="193" spans="1:7" ht="38.25" hidden="1">
      <c r="A193" s="151" t="s">
        <v>602</v>
      </c>
      <c r="B193" s="84">
        <v>910</v>
      </c>
      <c r="C193" s="59" t="s">
        <v>80</v>
      </c>
      <c r="D193" s="59" t="s">
        <v>75</v>
      </c>
      <c r="E193" s="59" t="s">
        <v>609</v>
      </c>
      <c r="F193" s="59" t="s">
        <v>599</v>
      </c>
      <c r="G193" s="106">
        <f>G194</f>
        <v>0</v>
      </c>
    </row>
    <row r="194" spans="1:7" ht="12.75" hidden="1">
      <c r="A194" s="151" t="s">
        <v>603</v>
      </c>
      <c r="B194" s="84">
        <v>910</v>
      </c>
      <c r="C194" s="59" t="s">
        <v>80</v>
      </c>
      <c r="D194" s="59" t="s">
        <v>75</v>
      </c>
      <c r="E194" s="59" t="s">
        <v>609</v>
      </c>
      <c r="F194" s="59" t="s">
        <v>600</v>
      </c>
      <c r="G194" s="297">
        <v>0</v>
      </c>
    </row>
    <row r="195" spans="1:7" ht="25.5" hidden="1">
      <c r="A195" s="258" t="s">
        <v>625</v>
      </c>
      <c r="B195" s="178">
        <v>910</v>
      </c>
      <c r="C195" s="175" t="s">
        <v>80</v>
      </c>
      <c r="D195" s="175" t="s">
        <v>75</v>
      </c>
      <c r="E195" s="175" t="s">
        <v>624</v>
      </c>
      <c r="F195" s="175"/>
      <c r="G195" s="179">
        <f>G196</f>
        <v>0</v>
      </c>
    </row>
    <row r="196" spans="1:7" ht="25.5" hidden="1">
      <c r="A196" s="151" t="s">
        <v>626</v>
      </c>
      <c r="B196" s="84">
        <v>910</v>
      </c>
      <c r="C196" s="59" t="s">
        <v>80</v>
      </c>
      <c r="D196" s="59" t="s">
        <v>75</v>
      </c>
      <c r="E196" s="59" t="s">
        <v>678</v>
      </c>
      <c r="F196" s="59"/>
      <c r="G196" s="106">
        <f>G197</f>
        <v>0</v>
      </c>
    </row>
    <row r="197" spans="1:7" ht="25.5" hidden="1">
      <c r="A197" s="131" t="s">
        <v>279</v>
      </c>
      <c r="B197" s="84">
        <v>910</v>
      </c>
      <c r="C197" s="59" t="s">
        <v>80</v>
      </c>
      <c r="D197" s="59" t="s">
        <v>75</v>
      </c>
      <c r="E197" s="59" t="s">
        <v>678</v>
      </c>
      <c r="F197" s="59" t="s">
        <v>276</v>
      </c>
      <c r="G197" s="106">
        <f>G198</f>
        <v>0</v>
      </c>
    </row>
    <row r="198" spans="1:7" ht="25.5" hidden="1">
      <c r="A198" s="130" t="s">
        <v>266</v>
      </c>
      <c r="B198" s="84">
        <v>910</v>
      </c>
      <c r="C198" s="59" t="s">
        <v>80</v>
      </c>
      <c r="D198" s="59" t="s">
        <v>75</v>
      </c>
      <c r="E198" s="59" t="s">
        <v>678</v>
      </c>
      <c r="F198" s="59" t="s">
        <v>268</v>
      </c>
      <c r="G198" s="297">
        <f>3500-3500</f>
        <v>0</v>
      </c>
    </row>
    <row r="199" spans="1:7" ht="25.5">
      <c r="A199" s="130" t="s">
        <v>344</v>
      </c>
      <c r="B199" s="84">
        <v>910</v>
      </c>
      <c r="C199" s="37" t="s">
        <v>80</v>
      </c>
      <c r="D199" s="37" t="s">
        <v>75</v>
      </c>
      <c r="E199" s="37" t="s">
        <v>459</v>
      </c>
      <c r="F199" s="37"/>
      <c r="G199" s="106">
        <f>G201</f>
        <v>6199.7</v>
      </c>
    </row>
    <row r="200" spans="1:7" ht="38.25">
      <c r="A200" s="130" t="s">
        <v>680</v>
      </c>
      <c r="B200" s="84">
        <v>910</v>
      </c>
      <c r="C200" s="37" t="s">
        <v>80</v>
      </c>
      <c r="D200" s="37" t="s">
        <v>75</v>
      </c>
      <c r="E200" s="37" t="s">
        <v>470</v>
      </c>
      <c r="F200" s="37"/>
      <c r="G200" s="106">
        <f>G201</f>
        <v>6199.7</v>
      </c>
    </row>
    <row r="201" spans="1:7" ht="51">
      <c r="A201" s="145" t="s">
        <v>679</v>
      </c>
      <c r="B201" s="84">
        <v>910</v>
      </c>
      <c r="C201" s="37" t="s">
        <v>80</v>
      </c>
      <c r="D201" s="37" t="s">
        <v>75</v>
      </c>
      <c r="E201" s="37" t="s">
        <v>471</v>
      </c>
      <c r="F201" s="37"/>
      <c r="G201" s="106">
        <f>G202+G206</f>
        <v>6199.7</v>
      </c>
    </row>
    <row r="202" spans="1:7" ht="25.5">
      <c r="A202" s="173" t="s">
        <v>547</v>
      </c>
      <c r="B202" s="174" t="s">
        <v>184</v>
      </c>
      <c r="C202" s="175" t="s">
        <v>80</v>
      </c>
      <c r="D202" s="175" t="s">
        <v>75</v>
      </c>
      <c r="E202" s="175" t="s">
        <v>472</v>
      </c>
      <c r="F202" s="175"/>
      <c r="G202" s="179">
        <f>G203</f>
        <v>5410.7</v>
      </c>
    </row>
    <row r="203" spans="1:7" ht="51">
      <c r="A203" s="132" t="s">
        <v>721</v>
      </c>
      <c r="B203" s="84">
        <v>910</v>
      </c>
      <c r="C203" s="37" t="s">
        <v>80</v>
      </c>
      <c r="D203" s="37" t="s">
        <v>75</v>
      </c>
      <c r="E203" s="37" t="s">
        <v>473</v>
      </c>
      <c r="F203" s="37"/>
      <c r="G203" s="114">
        <f>G204</f>
        <v>5410.7</v>
      </c>
    </row>
    <row r="204" spans="1:7" ht="25.5">
      <c r="A204" s="131" t="s">
        <v>279</v>
      </c>
      <c r="B204" s="84">
        <v>910</v>
      </c>
      <c r="C204" s="37" t="s">
        <v>80</v>
      </c>
      <c r="D204" s="37" t="s">
        <v>75</v>
      </c>
      <c r="E204" s="37" t="s">
        <v>473</v>
      </c>
      <c r="F204" s="37" t="s">
        <v>276</v>
      </c>
      <c r="G204" s="114">
        <f>G205</f>
        <v>5410.7</v>
      </c>
    </row>
    <row r="205" spans="1:7" ht="25.5">
      <c r="A205" s="130" t="s">
        <v>266</v>
      </c>
      <c r="B205" s="84">
        <v>910</v>
      </c>
      <c r="C205" s="37" t="s">
        <v>80</v>
      </c>
      <c r="D205" s="37" t="s">
        <v>75</v>
      </c>
      <c r="E205" s="37" t="s">
        <v>473</v>
      </c>
      <c r="F205" s="37" t="s">
        <v>268</v>
      </c>
      <c r="G205" s="106">
        <f>5573.7-163</f>
        <v>5410.7</v>
      </c>
    </row>
    <row r="206" spans="1:7" ht="25.5">
      <c r="A206" s="173" t="s">
        <v>840</v>
      </c>
      <c r="B206" s="178">
        <v>910</v>
      </c>
      <c r="C206" s="175" t="s">
        <v>80</v>
      </c>
      <c r="D206" s="175" t="s">
        <v>75</v>
      </c>
      <c r="E206" s="175" t="s">
        <v>839</v>
      </c>
      <c r="F206" s="175"/>
      <c r="G206" s="179">
        <f>G207+G210</f>
        <v>789</v>
      </c>
    </row>
    <row r="207" spans="1:7" ht="25.5">
      <c r="A207" s="58" t="s">
        <v>850</v>
      </c>
      <c r="B207" s="84">
        <v>910</v>
      </c>
      <c r="C207" s="37" t="s">
        <v>80</v>
      </c>
      <c r="D207" s="37" t="s">
        <v>75</v>
      </c>
      <c r="E207" s="37" t="s">
        <v>851</v>
      </c>
      <c r="F207" s="59"/>
      <c r="G207" s="106">
        <f>G208</f>
        <v>163</v>
      </c>
    </row>
    <row r="208" spans="1:7" ht="25.5">
      <c r="A208" s="131" t="s">
        <v>279</v>
      </c>
      <c r="B208" s="84">
        <v>910</v>
      </c>
      <c r="C208" s="37" t="s">
        <v>80</v>
      </c>
      <c r="D208" s="37" t="s">
        <v>75</v>
      </c>
      <c r="E208" s="37" t="s">
        <v>851</v>
      </c>
      <c r="F208" s="37" t="s">
        <v>276</v>
      </c>
      <c r="G208" s="106">
        <f>G209</f>
        <v>163</v>
      </c>
    </row>
    <row r="209" spans="1:7" ht="25.5">
      <c r="A209" s="130" t="s">
        <v>266</v>
      </c>
      <c r="B209" s="84">
        <v>910</v>
      </c>
      <c r="C209" s="37" t="s">
        <v>80</v>
      </c>
      <c r="D209" s="37" t="s">
        <v>75</v>
      </c>
      <c r="E209" s="37" t="s">
        <v>851</v>
      </c>
      <c r="F209" s="37" t="s">
        <v>268</v>
      </c>
      <c r="G209" s="106">
        <v>163</v>
      </c>
    </row>
    <row r="210" spans="1:7" ht="25.5">
      <c r="A210" s="130" t="s">
        <v>841</v>
      </c>
      <c r="B210" s="84">
        <v>910</v>
      </c>
      <c r="C210" s="37" t="s">
        <v>80</v>
      </c>
      <c r="D210" s="37" t="s">
        <v>75</v>
      </c>
      <c r="E210" s="37" t="s">
        <v>838</v>
      </c>
      <c r="F210" s="37"/>
      <c r="G210" s="106">
        <f>G211</f>
        <v>626</v>
      </c>
    </row>
    <row r="211" spans="1:7" ht="25.5">
      <c r="A211" s="131" t="s">
        <v>279</v>
      </c>
      <c r="B211" s="84">
        <v>910</v>
      </c>
      <c r="C211" s="37" t="s">
        <v>80</v>
      </c>
      <c r="D211" s="37" t="s">
        <v>75</v>
      </c>
      <c r="E211" s="37" t="s">
        <v>838</v>
      </c>
      <c r="F211" s="37" t="s">
        <v>276</v>
      </c>
      <c r="G211" s="106">
        <f>G212</f>
        <v>626</v>
      </c>
    </row>
    <row r="212" spans="1:7" ht="25.5">
      <c r="A212" s="130" t="s">
        <v>266</v>
      </c>
      <c r="B212" s="84">
        <v>910</v>
      </c>
      <c r="C212" s="37" t="s">
        <v>80</v>
      </c>
      <c r="D212" s="37" t="s">
        <v>75</v>
      </c>
      <c r="E212" s="37" t="s">
        <v>838</v>
      </c>
      <c r="F212" s="37" t="s">
        <v>268</v>
      </c>
      <c r="G212" s="106">
        <v>626</v>
      </c>
    </row>
    <row r="213" spans="1:7" ht="25.5" hidden="1">
      <c r="A213" s="130" t="s">
        <v>284</v>
      </c>
      <c r="B213" s="84">
        <v>910</v>
      </c>
      <c r="C213" s="37" t="s">
        <v>80</v>
      </c>
      <c r="D213" s="37" t="s">
        <v>75</v>
      </c>
      <c r="E213" s="37" t="s">
        <v>433</v>
      </c>
      <c r="F213" s="37"/>
      <c r="G213" s="106">
        <f>G214</f>
        <v>0</v>
      </c>
    </row>
    <row r="214" spans="1:7" ht="25.5" hidden="1">
      <c r="A214" s="145" t="s">
        <v>294</v>
      </c>
      <c r="B214" s="84">
        <v>910</v>
      </c>
      <c r="C214" s="37" t="s">
        <v>80</v>
      </c>
      <c r="D214" s="37" t="s">
        <v>75</v>
      </c>
      <c r="E214" s="37" t="s">
        <v>474</v>
      </c>
      <c r="F214" s="37"/>
      <c r="G214" s="106">
        <f>G215+G221</f>
        <v>0</v>
      </c>
    </row>
    <row r="215" spans="1:7" ht="25.5" hidden="1">
      <c r="A215" s="145" t="s">
        <v>682</v>
      </c>
      <c r="B215" s="84">
        <v>910</v>
      </c>
      <c r="C215" s="37" t="s">
        <v>80</v>
      </c>
      <c r="D215" s="37" t="s">
        <v>75</v>
      </c>
      <c r="E215" s="37" t="s">
        <v>681</v>
      </c>
      <c r="F215" s="37"/>
      <c r="G215" s="106">
        <f>G216</f>
        <v>0</v>
      </c>
    </row>
    <row r="216" spans="1:7" ht="25.5" hidden="1">
      <c r="A216" s="131" t="s">
        <v>279</v>
      </c>
      <c r="B216" s="84">
        <v>910</v>
      </c>
      <c r="C216" s="37" t="s">
        <v>80</v>
      </c>
      <c r="D216" s="37" t="s">
        <v>75</v>
      </c>
      <c r="E216" s="37" t="s">
        <v>681</v>
      </c>
      <c r="F216" s="37" t="s">
        <v>276</v>
      </c>
      <c r="G216" s="106">
        <f>G217</f>
        <v>0</v>
      </c>
    </row>
    <row r="217" spans="1:7" ht="25.5" hidden="1">
      <c r="A217" s="130" t="s">
        <v>266</v>
      </c>
      <c r="B217" s="84">
        <v>910</v>
      </c>
      <c r="C217" s="37" t="s">
        <v>80</v>
      </c>
      <c r="D217" s="37" t="s">
        <v>75</v>
      </c>
      <c r="E217" s="37" t="s">
        <v>681</v>
      </c>
      <c r="F217" s="37" t="s">
        <v>268</v>
      </c>
      <c r="G217" s="106">
        <v>0</v>
      </c>
    </row>
    <row r="218" spans="1:7" ht="25.5" hidden="1">
      <c r="A218" s="130" t="s">
        <v>308</v>
      </c>
      <c r="B218" s="84">
        <v>910</v>
      </c>
      <c r="C218" s="37" t="s">
        <v>80</v>
      </c>
      <c r="D218" s="37" t="s">
        <v>75</v>
      </c>
      <c r="E218" s="37" t="s">
        <v>475</v>
      </c>
      <c r="F218" s="37"/>
      <c r="G218" s="114">
        <f>G219</f>
        <v>0</v>
      </c>
    </row>
    <row r="219" spans="1:7" ht="12.75" hidden="1">
      <c r="A219" s="132" t="s">
        <v>280</v>
      </c>
      <c r="B219" s="84">
        <v>910</v>
      </c>
      <c r="C219" s="37" t="s">
        <v>80</v>
      </c>
      <c r="D219" s="37" t="s">
        <v>75</v>
      </c>
      <c r="E219" s="37" t="s">
        <v>475</v>
      </c>
      <c r="F219" s="37" t="s">
        <v>73</v>
      </c>
      <c r="G219" s="114">
        <f>G220</f>
        <v>0</v>
      </c>
    </row>
    <row r="220" spans="1:7" ht="38.25" hidden="1">
      <c r="A220" s="132" t="s">
        <v>271</v>
      </c>
      <c r="B220" s="253">
        <v>910</v>
      </c>
      <c r="C220" s="59" t="s">
        <v>80</v>
      </c>
      <c r="D220" s="59" t="s">
        <v>75</v>
      </c>
      <c r="E220" s="59" t="s">
        <v>475</v>
      </c>
      <c r="F220" s="59" t="s">
        <v>74</v>
      </c>
      <c r="G220" s="106">
        <v>0</v>
      </c>
    </row>
    <row r="221" spans="1:7" ht="12.75" hidden="1">
      <c r="A221" s="132" t="s">
        <v>650</v>
      </c>
      <c r="B221" s="253">
        <v>910</v>
      </c>
      <c r="C221" s="59" t="s">
        <v>80</v>
      </c>
      <c r="D221" s="59" t="s">
        <v>75</v>
      </c>
      <c r="E221" s="59" t="s">
        <v>649</v>
      </c>
      <c r="F221" s="59"/>
      <c r="G221" s="106">
        <f>G222</f>
        <v>0</v>
      </c>
    </row>
    <row r="222" spans="1:7" ht="12.75" hidden="1">
      <c r="A222" s="144" t="s">
        <v>280</v>
      </c>
      <c r="B222" s="253">
        <v>910</v>
      </c>
      <c r="C222" s="59" t="s">
        <v>80</v>
      </c>
      <c r="D222" s="59" t="s">
        <v>75</v>
      </c>
      <c r="E222" s="59" t="s">
        <v>649</v>
      </c>
      <c r="F222" s="59" t="s">
        <v>73</v>
      </c>
      <c r="G222" s="106">
        <f>G223</f>
        <v>0</v>
      </c>
    </row>
    <row r="223" spans="1:7" ht="12.75" hidden="1">
      <c r="A223" s="144" t="s">
        <v>281</v>
      </c>
      <c r="B223" s="253">
        <v>910</v>
      </c>
      <c r="C223" s="59" t="s">
        <v>80</v>
      </c>
      <c r="D223" s="59" t="s">
        <v>75</v>
      </c>
      <c r="E223" s="59" t="s">
        <v>649</v>
      </c>
      <c r="F223" s="59" t="s">
        <v>267</v>
      </c>
      <c r="G223" s="106">
        <v>0</v>
      </c>
    </row>
    <row r="224" spans="1:7" ht="21" customHeight="1">
      <c r="A224" s="138" t="s">
        <v>189</v>
      </c>
      <c r="B224" s="86">
        <v>910</v>
      </c>
      <c r="C224" s="30" t="s">
        <v>80</v>
      </c>
      <c r="D224" s="30" t="s">
        <v>76</v>
      </c>
      <c r="E224" s="30"/>
      <c r="F224" s="30"/>
      <c r="G224" s="105">
        <f>G225</f>
        <v>1151.4</v>
      </c>
    </row>
    <row r="225" spans="1:7" ht="25.5">
      <c r="A225" s="130" t="s">
        <v>284</v>
      </c>
      <c r="B225" s="84">
        <v>910</v>
      </c>
      <c r="C225" s="59" t="s">
        <v>80</v>
      </c>
      <c r="D225" s="59" t="s">
        <v>76</v>
      </c>
      <c r="E225" s="59" t="s">
        <v>433</v>
      </c>
      <c r="F225" s="59"/>
      <c r="G225" s="106">
        <f>G226</f>
        <v>1151.4</v>
      </c>
    </row>
    <row r="226" spans="1:7" ht="25.5">
      <c r="A226" s="145" t="s">
        <v>294</v>
      </c>
      <c r="B226" s="84">
        <v>910</v>
      </c>
      <c r="C226" s="37" t="s">
        <v>80</v>
      </c>
      <c r="D226" s="37" t="s">
        <v>76</v>
      </c>
      <c r="E226" s="37" t="s">
        <v>474</v>
      </c>
      <c r="F226" s="37"/>
      <c r="G226" s="114">
        <f>G227+G230</f>
        <v>1151.4</v>
      </c>
    </row>
    <row r="227" spans="1:7" ht="25.5">
      <c r="A227" s="130" t="s">
        <v>308</v>
      </c>
      <c r="B227" s="84">
        <v>910</v>
      </c>
      <c r="C227" s="37" t="s">
        <v>80</v>
      </c>
      <c r="D227" s="37" t="s">
        <v>76</v>
      </c>
      <c r="E227" s="37" t="s">
        <v>475</v>
      </c>
      <c r="F227" s="37"/>
      <c r="G227" s="114">
        <f>G228</f>
        <v>452.9</v>
      </c>
    </row>
    <row r="228" spans="1:7" ht="21" customHeight="1">
      <c r="A228" s="131" t="s">
        <v>280</v>
      </c>
      <c r="B228" s="84">
        <v>910</v>
      </c>
      <c r="C228" s="37" t="s">
        <v>80</v>
      </c>
      <c r="D228" s="37" t="s">
        <v>76</v>
      </c>
      <c r="E228" s="37" t="s">
        <v>476</v>
      </c>
      <c r="F228" s="37" t="s">
        <v>73</v>
      </c>
      <c r="G228" s="114">
        <f>G229</f>
        <v>452.9</v>
      </c>
    </row>
    <row r="229" spans="1:7" ht="38.25">
      <c r="A229" s="145" t="s">
        <v>271</v>
      </c>
      <c r="B229" s="84">
        <v>910</v>
      </c>
      <c r="C229" s="37" t="s">
        <v>80</v>
      </c>
      <c r="D229" s="37" t="s">
        <v>76</v>
      </c>
      <c r="E229" s="63" t="s">
        <v>475</v>
      </c>
      <c r="F229" s="63" t="s">
        <v>74</v>
      </c>
      <c r="G229" s="108">
        <f>335+117.9</f>
        <v>452.9</v>
      </c>
    </row>
    <row r="230" spans="1:7" ht="25.5">
      <c r="A230" s="145" t="s">
        <v>272</v>
      </c>
      <c r="B230" s="84">
        <v>910</v>
      </c>
      <c r="C230" s="37" t="s">
        <v>80</v>
      </c>
      <c r="D230" s="37" t="s">
        <v>76</v>
      </c>
      <c r="E230" s="37" t="s">
        <v>487</v>
      </c>
      <c r="F230" s="37"/>
      <c r="G230" s="106">
        <f>G231</f>
        <v>698.5</v>
      </c>
    </row>
    <row r="231" spans="1:7" ht="25.5">
      <c r="A231" s="131" t="s">
        <v>279</v>
      </c>
      <c r="B231" s="84">
        <v>910</v>
      </c>
      <c r="C231" s="37" t="s">
        <v>80</v>
      </c>
      <c r="D231" s="37" t="s">
        <v>76</v>
      </c>
      <c r="E231" s="37" t="s">
        <v>487</v>
      </c>
      <c r="F231" s="37" t="s">
        <v>276</v>
      </c>
      <c r="G231" s="106">
        <f>G232</f>
        <v>698.5</v>
      </c>
    </row>
    <row r="232" spans="1:7" ht="25.5">
      <c r="A232" s="130" t="s">
        <v>266</v>
      </c>
      <c r="B232" s="84">
        <v>910</v>
      </c>
      <c r="C232" s="37" t="s">
        <v>80</v>
      </c>
      <c r="D232" s="37" t="s">
        <v>76</v>
      </c>
      <c r="E232" s="37" t="s">
        <v>487</v>
      </c>
      <c r="F232" s="37" t="s">
        <v>268</v>
      </c>
      <c r="G232" s="106">
        <v>698.5</v>
      </c>
    </row>
    <row r="233" spans="1:7" ht="24.75" customHeight="1">
      <c r="A233" s="138" t="s">
        <v>125</v>
      </c>
      <c r="B233" s="86">
        <v>910</v>
      </c>
      <c r="C233" s="30" t="s">
        <v>80</v>
      </c>
      <c r="D233" s="30" t="s">
        <v>81</v>
      </c>
      <c r="E233" s="30"/>
      <c r="F233" s="30"/>
      <c r="G233" s="105">
        <f>G234+G283</f>
        <v>51176.6</v>
      </c>
    </row>
    <row r="234" spans="1:7" ht="51">
      <c r="A234" s="130" t="s">
        <v>675</v>
      </c>
      <c r="B234" s="84">
        <v>910</v>
      </c>
      <c r="C234" s="37" t="s">
        <v>80</v>
      </c>
      <c r="D234" s="37" t="s">
        <v>81</v>
      </c>
      <c r="E234" s="37" t="s">
        <v>466</v>
      </c>
      <c r="F234" s="37"/>
      <c r="G234" s="114">
        <f>G235+G240+G249+G256+G261+G268</f>
        <v>28061</v>
      </c>
    </row>
    <row r="235" spans="1:7" ht="38.25">
      <c r="A235" s="132" t="s">
        <v>706</v>
      </c>
      <c r="B235" s="84">
        <v>910</v>
      </c>
      <c r="C235" s="37" t="s">
        <v>80</v>
      </c>
      <c r="D235" s="37" t="s">
        <v>81</v>
      </c>
      <c r="E235" s="37" t="s">
        <v>477</v>
      </c>
      <c r="F235" s="37"/>
      <c r="G235" s="114">
        <f>G236</f>
        <v>4982</v>
      </c>
    </row>
    <row r="236" spans="1:7" ht="38.25">
      <c r="A236" s="173" t="s">
        <v>548</v>
      </c>
      <c r="B236" s="174" t="s">
        <v>184</v>
      </c>
      <c r="C236" s="175" t="s">
        <v>80</v>
      </c>
      <c r="D236" s="175" t="s">
        <v>81</v>
      </c>
      <c r="E236" s="175" t="s">
        <v>620</v>
      </c>
      <c r="F236" s="175"/>
      <c r="G236" s="179">
        <f>G237</f>
        <v>4982</v>
      </c>
    </row>
    <row r="237" spans="1:7" ht="38.25">
      <c r="A237" s="132" t="s">
        <v>330</v>
      </c>
      <c r="B237" s="84">
        <v>910</v>
      </c>
      <c r="C237" s="37" t="s">
        <v>80</v>
      </c>
      <c r="D237" s="37" t="s">
        <v>81</v>
      </c>
      <c r="E237" s="37" t="s">
        <v>478</v>
      </c>
      <c r="F237" s="37"/>
      <c r="G237" s="114">
        <f>G238</f>
        <v>4982</v>
      </c>
    </row>
    <row r="238" spans="1:7" ht="25.5">
      <c r="A238" s="131" t="s">
        <v>270</v>
      </c>
      <c r="B238" s="84">
        <v>910</v>
      </c>
      <c r="C238" s="37" t="s">
        <v>80</v>
      </c>
      <c r="D238" s="37" t="s">
        <v>81</v>
      </c>
      <c r="E238" s="37" t="s">
        <v>478</v>
      </c>
      <c r="F238" s="37" t="s">
        <v>93</v>
      </c>
      <c r="G238" s="106">
        <f>G239</f>
        <v>4982</v>
      </c>
    </row>
    <row r="239" spans="1:7" ht="18" customHeight="1">
      <c r="A239" s="131" t="s">
        <v>282</v>
      </c>
      <c r="B239" s="84">
        <v>910</v>
      </c>
      <c r="C239" s="37" t="s">
        <v>80</v>
      </c>
      <c r="D239" s="37" t="s">
        <v>81</v>
      </c>
      <c r="E239" s="37" t="s">
        <v>478</v>
      </c>
      <c r="F239" s="37" t="s">
        <v>85</v>
      </c>
      <c r="G239" s="106">
        <f>3500+1482</f>
        <v>4982</v>
      </c>
    </row>
    <row r="240" spans="1:7" ht="51">
      <c r="A240" s="132" t="s">
        <v>727</v>
      </c>
      <c r="B240" s="84">
        <v>910</v>
      </c>
      <c r="C240" s="37" t="s">
        <v>80</v>
      </c>
      <c r="D240" s="37" t="s">
        <v>81</v>
      </c>
      <c r="E240" s="37" t="s">
        <v>479</v>
      </c>
      <c r="F240" s="37"/>
      <c r="G240" s="106">
        <f>G241</f>
        <v>12674</v>
      </c>
    </row>
    <row r="241" spans="1:7" ht="38.25">
      <c r="A241" s="173" t="s">
        <v>548</v>
      </c>
      <c r="B241" s="174" t="s">
        <v>184</v>
      </c>
      <c r="C241" s="175" t="s">
        <v>80</v>
      </c>
      <c r="D241" s="175" t="s">
        <v>81</v>
      </c>
      <c r="E241" s="175" t="s">
        <v>581</v>
      </c>
      <c r="F241" s="175"/>
      <c r="G241" s="179">
        <f>G242</f>
        <v>12674</v>
      </c>
    </row>
    <row r="242" spans="1:7" ht="51">
      <c r="A242" s="132" t="s">
        <v>693</v>
      </c>
      <c r="B242" s="84">
        <v>910</v>
      </c>
      <c r="C242" s="37" t="s">
        <v>80</v>
      </c>
      <c r="D242" s="37" t="s">
        <v>81</v>
      </c>
      <c r="E242" s="37" t="s">
        <v>480</v>
      </c>
      <c r="F242" s="37"/>
      <c r="G242" s="114">
        <f>G243+G245+G247</f>
        <v>12674</v>
      </c>
    </row>
    <row r="243" spans="1:7" ht="25.5">
      <c r="A243" s="131" t="s">
        <v>279</v>
      </c>
      <c r="B243" s="84">
        <v>910</v>
      </c>
      <c r="C243" s="37" t="s">
        <v>80</v>
      </c>
      <c r="D243" s="37" t="s">
        <v>81</v>
      </c>
      <c r="E243" s="37" t="s">
        <v>480</v>
      </c>
      <c r="F243" s="37" t="s">
        <v>276</v>
      </c>
      <c r="G243" s="106">
        <f>G244</f>
        <v>2716.5</v>
      </c>
    </row>
    <row r="244" spans="1:7" ht="25.5">
      <c r="A244" s="130" t="s">
        <v>266</v>
      </c>
      <c r="B244" s="84">
        <v>910</v>
      </c>
      <c r="C244" s="37" t="s">
        <v>80</v>
      </c>
      <c r="D244" s="37" t="s">
        <v>81</v>
      </c>
      <c r="E244" s="37" t="s">
        <v>480</v>
      </c>
      <c r="F244" s="37" t="s">
        <v>268</v>
      </c>
      <c r="G244" s="106">
        <f>175+5+1736.5+800</f>
        <v>2716.5</v>
      </c>
    </row>
    <row r="245" spans="1:7" ht="28.5" customHeight="1">
      <c r="A245" s="131" t="s">
        <v>270</v>
      </c>
      <c r="B245" s="84">
        <v>910</v>
      </c>
      <c r="C245" s="37" t="s">
        <v>80</v>
      </c>
      <c r="D245" s="37" t="s">
        <v>81</v>
      </c>
      <c r="E245" s="37" t="s">
        <v>480</v>
      </c>
      <c r="F245" s="37" t="s">
        <v>93</v>
      </c>
      <c r="G245" s="106">
        <f>G246</f>
        <v>9950</v>
      </c>
    </row>
    <row r="246" spans="1:7" ht="18" customHeight="1">
      <c r="A246" s="131" t="s">
        <v>282</v>
      </c>
      <c r="B246" s="84">
        <v>910</v>
      </c>
      <c r="C246" s="37" t="s">
        <v>80</v>
      </c>
      <c r="D246" s="37" t="s">
        <v>81</v>
      </c>
      <c r="E246" s="37" t="s">
        <v>480</v>
      </c>
      <c r="F246" s="37" t="s">
        <v>85</v>
      </c>
      <c r="G246" s="106">
        <f>13500-4500+450+500</f>
        <v>9950</v>
      </c>
    </row>
    <row r="247" spans="1:7" ht="18" customHeight="1">
      <c r="A247" s="131" t="s">
        <v>280</v>
      </c>
      <c r="B247" s="84">
        <v>910</v>
      </c>
      <c r="C247" s="37" t="s">
        <v>80</v>
      </c>
      <c r="D247" s="37" t="s">
        <v>81</v>
      </c>
      <c r="E247" s="37" t="s">
        <v>480</v>
      </c>
      <c r="F247" s="37" t="s">
        <v>73</v>
      </c>
      <c r="G247" s="106">
        <f>G248</f>
        <v>7.5</v>
      </c>
    </row>
    <row r="248" spans="1:7" ht="18" customHeight="1">
      <c r="A248" s="131" t="s">
        <v>281</v>
      </c>
      <c r="B248" s="84">
        <v>910</v>
      </c>
      <c r="C248" s="37" t="s">
        <v>80</v>
      </c>
      <c r="D248" s="37" t="s">
        <v>81</v>
      </c>
      <c r="E248" s="37" t="s">
        <v>480</v>
      </c>
      <c r="F248" s="37" t="s">
        <v>267</v>
      </c>
      <c r="G248" s="106">
        <v>7.5</v>
      </c>
    </row>
    <row r="249" spans="1:7" ht="63.75">
      <c r="A249" s="132" t="s">
        <v>707</v>
      </c>
      <c r="B249" s="84">
        <v>910</v>
      </c>
      <c r="C249" s="37" t="s">
        <v>80</v>
      </c>
      <c r="D249" s="37" t="s">
        <v>81</v>
      </c>
      <c r="E249" s="37" t="s">
        <v>481</v>
      </c>
      <c r="F249" s="37"/>
      <c r="G249" s="106">
        <f>G250</f>
        <v>6000</v>
      </c>
    </row>
    <row r="250" spans="1:7" ht="45" customHeight="1">
      <c r="A250" s="173" t="s">
        <v>548</v>
      </c>
      <c r="B250" s="174" t="s">
        <v>184</v>
      </c>
      <c r="C250" s="175" t="s">
        <v>80</v>
      </c>
      <c r="D250" s="175" t="s">
        <v>81</v>
      </c>
      <c r="E250" s="175" t="s">
        <v>482</v>
      </c>
      <c r="F250" s="175"/>
      <c r="G250" s="179">
        <f>G251</f>
        <v>6000</v>
      </c>
    </row>
    <row r="251" spans="1:7" ht="75.75" customHeight="1">
      <c r="A251" s="132" t="s">
        <v>692</v>
      </c>
      <c r="B251" s="84">
        <v>910</v>
      </c>
      <c r="C251" s="37" t="s">
        <v>80</v>
      </c>
      <c r="D251" s="37" t="s">
        <v>81</v>
      </c>
      <c r="E251" s="37" t="s">
        <v>483</v>
      </c>
      <c r="F251" s="37"/>
      <c r="G251" s="114">
        <f>G252+G254</f>
        <v>6000</v>
      </c>
    </row>
    <row r="252" spans="1:7" ht="25.5" hidden="1">
      <c r="A252" s="131" t="s">
        <v>279</v>
      </c>
      <c r="B252" s="84">
        <v>910</v>
      </c>
      <c r="C252" s="37" t="s">
        <v>80</v>
      </c>
      <c r="D252" s="37" t="s">
        <v>81</v>
      </c>
      <c r="E252" s="37" t="s">
        <v>483</v>
      </c>
      <c r="F252" s="37" t="s">
        <v>276</v>
      </c>
      <c r="G252" s="106">
        <f>G253</f>
        <v>0</v>
      </c>
    </row>
    <row r="253" spans="1:7" ht="25.5" hidden="1">
      <c r="A253" s="130" t="s">
        <v>266</v>
      </c>
      <c r="B253" s="84">
        <v>910</v>
      </c>
      <c r="C253" s="37" t="s">
        <v>80</v>
      </c>
      <c r="D253" s="37" t="s">
        <v>81</v>
      </c>
      <c r="E253" s="37" t="s">
        <v>483</v>
      </c>
      <c r="F253" s="37" t="s">
        <v>268</v>
      </c>
      <c r="G253" s="297">
        <v>0</v>
      </c>
    </row>
    <row r="254" spans="1:7" ht="30.75" customHeight="1">
      <c r="A254" s="131" t="s">
        <v>270</v>
      </c>
      <c r="B254" s="84">
        <v>910</v>
      </c>
      <c r="C254" s="37" t="s">
        <v>80</v>
      </c>
      <c r="D254" s="37" t="s">
        <v>81</v>
      </c>
      <c r="E254" s="37" t="s">
        <v>483</v>
      </c>
      <c r="F254" s="37" t="s">
        <v>93</v>
      </c>
      <c r="G254" s="106">
        <f>G255</f>
        <v>6000</v>
      </c>
    </row>
    <row r="255" spans="1:7" ht="21" customHeight="1">
      <c r="A255" s="131" t="s">
        <v>282</v>
      </c>
      <c r="B255" s="84">
        <v>910</v>
      </c>
      <c r="C255" s="37" t="s">
        <v>80</v>
      </c>
      <c r="D255" s="37" t="s">
        <v>81</v>
      </c>
      <c r="E255" s="37" t="s">
        <v>483</v>
      </c>
      <c r="F255" s="37" t="s">
        <v>85</v>
      </c>
      <c r="G255" s="106">
        <f>10500-4500</f>
        <v>6000</v>
      </c>
    </row>
    <row r="256" spans="1:7" ht="51">
      <c r="A256" s="132" t="s">
        <v>676</v>
      </c>
      <c r="B256" s="84">
        <v>910</v>
      </c>
      <c r="C256" s="37" t="s">
        <v>80</v>
      </c>
      <c r="D256" s="37" t="s">
        <v>81</v>
      </c>
      <c r="E256" s="37" t="s">
        <v>467</v>
      </c>
      <c r="F256" s="37"/>
      <c r="G256" s="106">
        <f>G257</f>
        <v>500</v>
      </c>
    </row>
    <row r="257" spans="1:7" ht="33" customHeight="1">
      <c r="A257" s="173" t="s">
        <v>546</v>
      </c>
      <c r="B257" s="174" t="s">
        <v>184</v>
      </c>
      <c r="C257" s="175" t="s">
        <v>80</v>
      </c>
      <c r="D257" s="175" t="s">
        <v>81</v>
      </c>
      <c r="E257" s="175" t="s">
        <v>468</v>
      </c>
      <c r="F257" s="175"/>
      <c r="G257" s="179">
        <f>G258</f>
        <v>500</v>
      </c>
    </row>
    <row r="258" spans="1:7" ht="63.75">
      <c r="A258" s="132" t="s">
        <v>677</v>
      </c>
      <c r="B258" s="84">
        <v>910</v>
      </c>
      <c r="C258" s="37" t="s">
        <v>80</v>
      </c>
      <c r="D258" s="37" t="s">
        <v>81</v>
      </c>
      <c r="E258" s="37" t="s">
        <v>469</v>
      </c>
      <c r="F258" s="37"/>
      <c r="G258" s="114">
        <f>G259</f>
        <v>500</v>
      </c>
    </row>
    <row r="259" spans="1:7" ht="25.5">
      <c r="A259" s="131" t="s">
        <v>279</v>
      </c>
      <c r="B259" s="84">
        <v>910</v>
      </c>
      <c r="C259" s="37" t="s">
        <v>80</v>
      </c>
      <c r="D259" s="37" t="s">
        <v>81</v>
      </c>
      <c r="E259" s="37" t="s">
        <v>469</v>
      </c>
      <c r="F259" s="37" t="s">
        <v>276</v>
      </c>
      <c r="G259" s="106">
        <f>G260</f>
        <v>500</v>
      </c>
    </row>
    <row r="260" spans="1:7" ht="25.5">
      <c r="A260" s="130" t="s">
        <v>266</v>
      </c>
      <c r="B260" s="84">
        <v>910</v>
      </c>
      <c r="C260" s="37" t="s">
        <v>80</v>
      </c>
      <c r="D260" s="37" t="s">
        <v>81</v>
      </c>
      <c r="E260" s="37" t="s">
        <v>469</v>
      </c>
      <c r="F260" s="37" t="s">
        <v>268</v>
      </c>
      <c r="G260" s="106">
        <v>500</v>
      </c>
    </row>
    <row r="261" spans="1:7" ht="51">
      <c r="A261" s="132" t="s">
        <v>683</v>
      </c>
      <c r="B261" s="253">
        <v>910</v>
      </c>
      <c r="C261" s="59" t="s">
        <v>80</v>
      </c>
      <c r="D261" s="59" t="s">
        <v>81</v>
      </c>
      <c r="E261" s="59" t="s">
        <v>550</v>
      </c>
      <c r="F261" s="59"/>
      <c r="G261" s="106">
        <f>G262</f>
        <v>1535</v>
      </c>
    </row>
    <row r="262" spans="1:7" ht="33" customHeight="1">
      <c r="A262" s="180" t="s">
        <v>684</v>
      </c>
      <c r="B262" s="178">
        <v>910</v>
      </c>
      <c r="C262" s="175" t="s">
        <v>80</v>
      </c>
      <c r="D262" s="175" t="s">
        <v>81</v>
      </c>
      <c r="E262" s="175" t="s">
        <v>586</v>
      </c>
      <c r="F262" s="175"/>
      <c r="G262" s="179">
        <f>G263</f>
        <v>1535</v>
      </c>
    </row>
    <row r="263" spans="1:7" ht="30.75" customHeight="1">
      <c r="A263" s="130" t="s">
        <v>685</v>
      </c>
      <c r="B263" s="84">
        <v>910</v>
      </c>
      <c r="C263" s="37" t="s">
        <v>80</v>
      </c>
      <c r="D263" s="37" t="s">
        <v>81</v>
      </c>
      <c r="E263" s="37" t="s">
        <v>686</v>
      </c>
      <c r="F263" s="37"/>
      <c r="G263" s="106">
        <f>G264+G266</f>
        <v>1535</v>
      </c>
    </row>
    <row r="264" spans="1:7" ht="30" customHeight="1">
      <c r="A264" s="131" t="s">
        <v>270</v>
      </c>
      <c r="B264" s="84">
        <v>910</v>
      </c>
      <c r="C264" s="37" t="s">
        <v>80</v>
      </c>
      <c r="D264" s="37" t="s">
        <v>81</v>
      </c>
      <c r="E264" s="37" t="s">
        <v>686</v>
      </c>
      <c r="F264" s="37" t="s">
        <v>93</v>
      </c>
      <c r="G264" s="106">
        <f>G265</f>
        <v>1500</v>
      </c>
    </row>
    <row r="265" spans="1:7" ht="30" customHeight="1">
      <c r="A265" s="131" t="s">
        <v>282</v>
      </c>
      <c r="B265" s="84">
        <v>910</v>
      </c>
      <c r="C265" s="37" t="s">
        <v>80</v>
      </c>
      <c r="D265" s="37" t="s">
        <v>81</v>
      </c>
      <c r="E265" s="37" t="s">
        <v>686</v>
      </c>
      <c r="F265" s="37" t="s">
        <v>85</v>
      </c>
      <c r="G265" s="106">
        <v>1500</v>
      </c>
    </row>
    <row r="266" spans="1:7" ht="25.5">
      <c r="A266" s="131" t="s">
        <v>279</v>
      </c>
      <c r="B266" s="84">
        <v>910</v>
      </c>
      <c r="C266" s="37" t="s">
        <v>80</v>
      </c>
      <c r="D266" s="37" t="s">
        <v>81</v>
      </c>
      <c r="E266" s="37" t="s">
        <v>686</v>
      </c>
      <c r="F266" s="37" t="s">
        <v>276</v>
      </c>
      <c r="G266" s="106">
        <f>G267</f>
        <v>35</v>
      </c>
    </row>
    <row r="267" spans="1:7" ht="25.5">
      <c r="A267" s="130" t="s">
        <v>266</v>
      </c>
      <c r="B267" s="84">
        <v>910</v>
      </c>
      <c r="C267" s="37" t="s">
        <v>80</v>
      </c>
      <c r="D267" s="37" t="s">
        <v>81</v>
      </c>
      <c r="E267" s="37" t="s">
        <v>686</v>
      </c>
      <c r="F267" s="59" t="s">
        <v>268</v>
      </c>
      <c r="G267" s="106">
        <v>35</v>
      </c>
    </row>
    <row r="268" spans="1:7" ht="29.25" customHeight="1">
      <c r="A268" s="130" t="s">
        <v>777</v>
      </c>
      <c r="B268" s="84">
        <v>910</v>
      </c>
      <c r="C268" s="37" t="s">
        <v>80</v>
      </c>
      <c r="D268" s="37" t="s">
        <v>81</v>
      </c>
      <c r="E268" s="59" t="s">
        <v>588</v>
      </c>
      <c r="F268" s="59"/>
      <c r="G268" s="106">
        <f>G269</f>
        <v>2370</v>
      </c>
    </row>
    <row r="269" spans="1:7" ht="27" customHeight="1">
      <c r="A269" s="180" t="s">
        <v>776</v>
      </c>
      <c r="B269" s="178">
        <v>910</v>
      </c>
      <c r="C269" s="175" t="s">
        <v>80</v>
      </c>
      <c r="D269" s="175" t="s">
        <v>81</v>
      </c>
      <c r="E269" s="175" t="s">
        <v>590</v>
      </c>
      <c r="F269" s="175"/>
      <c r="G269" s="179">
        <f>G270</f>
        <v>2370</v>
      </c>
    </row>
    <row r="270" spans="1:7" ht="51">
      <c r="A270" s="130" t="s">
        <v>587</v>
      </c>
      <c r="B270" s="84">
        <v>910</v>
      </c>
      <c r="C270" s="37" t="s">
        <v>80</v>
      </c>
      <c r="D270" s="37" t="s">
        <v>81</v>
      </c>
      <c r="E270" s="59" t="s">
        <v>793</v>
      </c>
      <c r="F270" s="59"/>
      <c r="G270" s="106">
        <f>G271</f>
        <v>2370</v>
      </c>
    </row>
    <row r="271" spans="1:7" ht="25.5">
      <c r="A271" s="131" t="s">
        <v>279</v>
      </c>
      <c r="B271" s="84">
        <v>910</v>
      </c>
      <c r="C271" s="37" t="s">
        <v>80</v>
      </c>
      <c r="D271" s="37" t="s">
        <v>81</v>
      </c>
      <c r="E271" s="59" t="s">
        <v>793</v>
      </c>
      <c r="F271" s="59" t="s">
        <v>276</v>
      </c>
      <c r="G271" s="106">
        <f>G272</f>
        <v>2370</v>
      </c>
    </row>
    <row r="272" spans="1:7" ht="25.5">
      <c r="A272" s="130" t="s">
        <v>266</v>
      </c>
      <c r="B272" s="84">
        <v>910</v>
      </c>
      <c r="C272" s="37" t="s">
        <v>80</v>
      </c>
      <c r="D272" s="37" t="s">
        <v>81</v>
      </c>
      <c r="E272" s="59" t="s">
        <v>793</v>
      </c>
      <c r="F272" s="59" t="s">
        <v>268</v>
      </c>
      <c r="G272" s="106">
        <f>6000-3630</f>
        <v>2370</v>
      </c>
    </row>
    <row r="273" spans="1:7" ht="25.5" hidden="1">
      <c r="A273" s="132" t="s">
        <v>589</v>
      </c>
      <c r="B273" s="253">
        <v>910</v>
      </c>
      <c r="C273" s="59" t="s">
        <v>80</v>
      </c>
      <c r="D273" s="59" t="s">
        <v>81</v>
      </c>
      <c r="E273" s="59" t="s">
        <v>588</v>
      </c>
      <c r="F273" s="59"/>
      <c r="G273" s="106">
        <f>G274</f>
        <v>0</v>
      </c>
    </row>
    <row r="274" spans="1:7" ht="25.5" hidden="1">
      <c r="A274" s="180" t="s">
        <v>616</v>
      </c>
      <c r="B274" s="178">
        <v>910</v>
      </c>
      <c r="C274" s="175" t="s">
        <v>80</v>
      </c>
      <c r="D274" s="175" t="s">
        <v>81</v>
      </c>
      <c r="E274" s="175" t="s">
        <v>590</v>
      </c>
      <c r="F274" s="175"/>
      <c r="G274" s="106">
        <f>G275</f>
        <v>0</v>
      </c>
    </row>
    <row r="275" spans="1:7" ht="12.75" hidden="1">
      <c r="A275" s="130" t="s">
        <v>615</v>
      </c>
      <c r="B275" s="84">
        <v>910</v>
      </c>
      <c r="C275" s="37" t="s">
        <v>80</v>
      </c>
      <c r="D275" s="37" t="s">
        <v>81</v>
      </c>
      <c r="E275" s="37" t="s">
        <v>591</v>
      </c>
      <c r="F275" s="37"/>
      <c r="G275" s="106">
        <f>G276</f>
        <v>0</v>
      </c>
    </row>
    <row r="276" spans="1:7" ht="25.5" hidden="1">
      <c r="A276" s="131" t="s">
        <v>279</v>
      </c>
      <c r="B276" s="84">
        <v>910</v>
      </c>
      <c r="C276" s="37" t="s">
        <v>80</v>
      </c>
      <c r="D276" s="37" t="s">
        <v>81</v>
      </c>
      <c r="E276" s="37" t="s">
        <v>591</v>
      </c>
      <c r="F276" s="37" t="s">
        <v>276</v>
      </c>
      <c r="G276" s="106">
        <f>G277</f>
        <v>0</v>
      </c>
    </row>
    <row r="277" spans="1:7" ht="25.5" hidden="1">
      <c r="A277" s="130" t="s">
        <v>266</v>
      </c>
      <c r="B277" s="84">
        <v>910</v>
      </c>
      <c r="C277" s="37" t="s">
        <v>80</v>
      </c>
      <c r="D277" s="37" t="s">
        <v>81</v>
      </c>
      <c r="E277" s="37" t="s">
        <v>591</v>
      </c>
      <c r="F277" s="37" t="s">
        <v>268</v>
      </c>
      <c r="G277" s="106">
        <v>0</v>
      </c>
    </row>
    <row r="278" spans="1:7" ht="12.75" hidden="1">
      <c r="A278" s="131" t="s">
        <v>549</v>
      </c>
      <c r="B278" s="84">
        <v>910</v>
      </c>
      <c r="C278" s="37" t="s">
        <v>80</v>
      </c>
      <c r="D278" s="37" t="s">
        <v>81</v>
      </c>
      <c r="E278" s="37" t="s">
        <v>582</v>
      </c>
      <c r="F278" s="37"/>
      <c r="G278" s="106">
        <f>G279</f>
        <v>0</v>
      </c>
    </row>
    <row r="279" spans="1:7" ht="38.25" hidden="1">
      <c r="A279" s="229" t="s">
        <v>551</v>
      </c>
      <c r="B279" s="178">
        <v>910</v>
      </c>
      <c r="C279" s="175" t="s">
        <v>80</v>
      </c>
      <c r="D279" s="175" t="s">
        <v>81</v>
      </c>
      <c r="E279" s="175" t="s">
        <v>583</v>
      </c>
      <c r="F279" s="175"/>
      <c r="G279" s="106">
        <f>G280</f>
        <v>0</v>
      </c>
    </row>
    <row r="280" spans="1:7" ht="12.75" hidden="1">
      <c r="A280" s="131" t="s">
        <v>552</v>
      </c>
      <c r="B280" s="84">
        <v>910</v>
      </c>
      <c r="C280" s="37" t="s">
        <v>80</v>
      </c>
      <c r="D280" s="37" t="s">
        <v>81</v>
      </c>
      <c r="E280" s="37" t="s">
        <v>619</v>
      </c>
      <c r="F280" s="37"/>
      <c r="G280" s="106">
        <f>G281</f>
        <v>0</v>
      </c>
    </row>
    <row r="281" spans="1:7" ht="25.5" hidden="1">
      <c r="A281" s="131" t="s">
        <v>270</v>
      </c>
      <c r="B281" s="84">
        <v>910</v>
      </c>
      <c r="C281" s="37" t="s">
        <v>80</v>
      </c>
      <c r="D281" s="37" t="s">
        <v>81</v>
      </c>
      <c r="E281" s="37" t="s">
        <v>619</v>
      </c>
      <c r="F281" s="37" t="s">
        <v>93</v>
      </c>
      <c r="G281" s="106">
        <f>G282</f>
        <v>0</v>
      </c>
    </row>
    <row r="282" spans="1:7" ht="12.75" hidden="1">
      <c r="A282" s="131" t="s">
        <v>282</v>
      </c>
      <c r="B282" s="84">
        <v>910</v>
      </c>
      <c r="C282" s="37" t="s">
        <v>80</v>
      </c>
      <c r="D282" s="37" t="s">
        <v>81</v>
      </c>
      <c r="E282" s="37" t="s">
        <v>619</v>
      </c>
      <c r="F282" s="37" t="s">
        <v>85</v>
      </c>
      <c r="G282" s="106">
        <v>0</v>
      </c>
    </row>
    <row r="283" spans="1:7" ht="25.5">
      <c r="A283" s="130" t="s">
        <v>284</v>
      </c>
      <c r="B283" s="84">
        <v>910</v>
      </c>
      <c r="C283" s="37" t="s">
        <v>80</v>
      </c>
      <c r="D283" s="37" t="s">
        <v>81</v>
      </c>
      <c r="E283" s="37" t="s">
        <v>433</v>
      </c>
      <c r="F283" s="37"/>
      <c r="G283" s="106">
        <f>G284</f>
        <v>23115.6</v>
      </c>
    </row>
    <row r="284" spans="1:7" ht="25.5">
      <c r="A284" s="145" t="s">
        <v>294</v>
      </c>
      <c r="B284" s="84">
        <v>910</v>
      </c>
      <c r="C284" s="37" t="s">
        <v>80</v>
      </c>
      <c r="D284" s="37" t="s">
        <v>81</v>
      </c>
      <c r="E284" s="37" t="s">
        <v>474</v>
      </c>
      <c r="F284" s="37"/>
      <c r="G284" s="106">
        <f>G285+G290+G293+G298+G305</f>
        <v>23115.6</v>
      </c>
    </row>
    <row r="285" spans="1:7" ht="21.75" customHeight="1">
      <c r="A285" s="130" t="s">
        <v>296</v>
      </c>
      <c r="B285" s="84">
        <v>910</v>
      </c>
      <c r="C285" s="37" t="s">
        <v>80</v>
      </c>
      <c r="D285" s="37" t="s">
        <v>81</v>
      </c>
      <c r="E285" s="37" t="s">
        <v>484</v>
      </c>
      <c r="F285" s="37"/>
      <c r="G285" s="106">
        <f>G286+G288</f>
        <v>8515</v>
      </c>
    </row>
    <row r="286" spans="1:7" ht="25.5">
      <c r="A286" s="131" t="s">
        <v>279</v>
      </c>
      <c r="B286" s="84">
        <v>910</v>
      </c>
      <c r="C286" s="37" t="s">
        <v>80</v>
      </c>
      <c r="D286" s="37" t="s">
        <v>81</v>
      </c>
      <c r="E286" s="37" t="s">
        <v>484</v>
      </c>
      <c r="F286" s="37" t="s">
        <v>276</v>
      </c>
      <c r="G286" s="106">
        <f>G287</f>
        <v>8515</v>
      </c>
    </row>
    <row r="287" spans="1:7" ht="33.75" customHeight="1">
      <c r="A287" s="130" t="s">
        <v>266</v>
      </c>
      <c r="B287" s="84">
        <v>910</v>
      </c>
      <c r="C287" s="37" t="s">
        <v>80</v>
      </c>
      <c r="D287" s="37" t="s">
        <v>81</v>
      </c>
      <c r="E287" s="37" t="s">
        <v>484</v>
      </c>
      <c r="F287" s="37" t="s">
        <v>268</v>
      </c>
      <c r="G287" s="106">
        <v>8515</v>
      </c>
    </row>
    <row r="288" spans="1:7" ht="31.5" customHeight="1" hidden="1">
      <c r="A288" s="144" t="s">
        <v>280</v>
      </c>
      <c r="B288" s="253">
        <v>910</v>
      </c>
      <c r="C288" s="59" t="s">
        <v>80</v>
      </c>
      <c r="D288" s="59" t="s">
        <v>81</v>
      </c>
      <c r="E288" s="59" t="s">
        <v>484</v>
      </c>
      <c r="F288" s="59" t="s">
        <v>73</v>
      </c>
      <c r="G288" s="106">
        <f>G289</f>
        <v>0</v>
      </c>
    </row>
    <row r="289" spans="1:7" ht="27" customHeight="1" hidden="1">
      <c r="A289" s="144" t="s">
        <v>281</v>
      </c>
      <c r="B289" s="253">
        <v>910</v>
      </c>
      <c r="C289" s="59" t="s">
        <v>80</v>
      </c>
      <c r="D289" s="59" t="s">
        <v>81</v>
      </c>
      <c r="E289" s="59" t="s">
        <v>484</v>
      </c>
      <c r="F289" s="59" t="s">
        <v>267</v>
      </c>
      <c r="G289" s="106">
        <v>0</v>
      </c>
    </row>
    <row r="290" spans="1:7" ht="25.5" customHeight="1" hidden="1">
      <c r="A290" s="131" t="s">
        <v>297</v>
      </c>
      <c r="B290" s="84">
        <v>910</v>
      </c>
      <c r="C290" s="37" t="s">
        <v>80</v>
      </c>
      <c r="D290" s="37" t="s">
        <v>81</v>
      </c>
      <c r="E290" s="37" t="s">
        <v>485</v>
      </c>
      <c r="F290" s="37"/>
      <c r="G290" s="106">
        <f>G291</f>
        <v>0</v>
      </c>
    </row>
    <row r="291" spans="1:7" ht="25.5" hidden="1">
      <c r="A291" s="131" t="s">
        <v>279</v>
      </c>
      <c r="B291" s="84">
        <v>910</v>
      </c>
      <c r="C291" s="37" t="s">
        <v>80</v>
      </c>
      <c r="D291" s="37" t="s">
        <v>81</v>
      </c>
      <c r="E291" s="37" t="s">
        <v>485</v>
      </c>
      <c r="F291" s="37" t="s">
        <v>276</v>
      </c>
      <c r="G291" s="106">
        <f>G292</f>
        <v>0</v>
      </c>
    </row>
    <row r="292" spans="1:7" ht="29.25" customHeight="1" hidden="1">
      <c r="A292" s="130" t="s">
        <v>266</v>
      </c>
      <c r="B292" s="84">
        <v>910</v>
      </c>
      <c r="C292" s="37" t="s">
        <v>80</v>
      </c>
      <c r="D292" s="37" t="s">
        <v>81</v>
      </c>
      <c r="E292" s="37" t="s">
        <v>485</v>
      </c>
      <c r="F292" s="37" t="s">
        <v>268</v>
      </c>
      <c r="G292" s="106">
        <v>0</v>
      </c>
    </row>
    <row r="293" spans="1:7" ht="18.75" customHeight="1" hidden="1">
      <c r="A293" s="131" t="s">
        <v>138</v>
      </c>
      <c r="B293" s="84">
        <v>910</v>
      </c>
      <c r="C293" s="37" t="s">
        <v>80</v>
      </c>
      <c r="D293" s="37" t="s">
        <v>81</v>
      </c>
      <c r="E293" s="37" t="s">
        <v>486</v>
      </c>
      <c r="F293" s="37"/>
      <c r="G293" s="106">
        <f>G294+G296</f>
        <v>0</v>
      </c>
    </row>
    <row r="294" spans="1:7" ht="30.75" customHeight="1" hidden="1">
      <c r="A294" s="131" t="s">
        <v>279</v>
      </c>
      <c r="B294" s="84">
        <v>910</v>
      </c>
      <c r="C294" s="37" t="s">
        <v>80</v>
      </c>
      <c r="D294" s="37" t="s">
        <v>81</v>
      </c>
      <c r="E294" s="37" t="s">
        <v>486</v>
      </c>
      <c r="F294" s="37" t="s">
        <v>276</v>
      </c>
      <c r="G294" s="106">
        <f>G295</f>
        <v>0</v>
      </c>
    </row>
    <row r="295" spans="1:7" ht="26.25" customHeight="1" hidden="1">
      <c r="A295" s="130" t="s">
        <v>266</v>
      </c>
      <c r="B295" s="84">
        <v>910</v>
      </c>
      <c r="C295" s="37" t="s">
        <v>80</v>
      </c>
      <c r="D295" s="37" t="s">
        <v>81</v>
      </c>
      <c r="E295" s="37" t="s">
        <v>486</v>
      </c>
      <c r="F295" s="37" t="s">
        <v>268</v>
      </c>
      <c r="G295" s="106">
        <v>0</v>
      </c>
    </row>
    <row r="296" spans="1:7" ht="21.75" customHeight="1" hidden="1">
      <c r="A296" s="131" t="s">
        <v>270</v>
      </c>
      <c r="B296" s="84">
        <v>910</v>
      </c>
      <c r="C296" s="37" t="s">
        <v>80</v>
      </c>
      <c r="D296" s="37" t="s">
        <v>81</v>
      </c>
      <c r="E296" s="37" t="s">
        <v>486</v>
      </c>
      <c r="F296" s="37" t="s">
        <v>93</v>
      </c>
      <c r="G296" s="106">
        <f>G297</f>
        <v>0</v>
      </c>
    </row>
    <row r="297" spans="1:7" ht="19.5" customHeight="1" hidden="1">
      <c r="A297" s="131" t="s">
        <v>282</v>
      </c>
      <c r="B297" s="84">
        <v>910</v>
      </c>
      <c r="C297" s="37" t="s">
        <v>80</v>
      </c>
      <c r="D297" s="37" t="s">
        <v>81</v>
      </c>
      <c r="E297" s="37" t="s">
        <v>486</v>
      </c>
      <c r="F297" s="37" t="s">
        <v>85</v>
      </c>
      <c r="G297" s="106">
        <v>0</v>
      </c>
    </row>
    <row r="298" spans="1:7" ht="25.5">
      <c r="A298" s="130" t="s">
        <v>272</v>
      </c>
      <c r="B298" s="84">
        <v>910</v>
      </c>
      <c r="C298" s="37" t="s">
        <v>80</v>
      </c>
      <c r="D298" s="37" t="s">
        <v>81</v>
      </c>
      <c r="E298" s="37" t="s">
        <v>487</v>
      </c>
      <c r="F298" s="37"/>
      <c r="G298" s="106">
        <f>G299+G301+G303</f>
        <v>14600.6</v>
      </c>
    </row>
    <row r="299" spans="1:7" ht="25.5">
      <c r="A299" s="131" t="s">
        <v>279</v>
      </c>
      <c r="B299" s="84">
        <v>910</v>
      </c>
      <c r="C299" s="37" t="s">
        <v>80</v>
      </c>
      <c r="D299" s="37" t="s">
        <v>81</v>
      </c>
      <c r="E299" s="37" t="s">
        <v>487</v>
      </c>
      <c r="F299" s="37" t="s">
        <v>276</v>
      </c>
      <c r="G299" s="106">
        <f>G300</f>
        <v>6823.5</v>
      </c>
    </row>
    <row r="300" spans="1:7" ht="25.5">
      <c r="A300" s="132" t="s">
        <v>266</v>
      </c>
      <c r="B300" s="253">
        <v>910</v>
      </c>
      <c r="C300" s="59" t="s">
        <v>80</v>
      </c>
      <c r="D300" s="59" t="s">
        <v>81</v>
      </c>
      <c r="E300" s="59" t="s">
        <v>487</v>
      </c>
      <c r="F300" s="59" t="s">
        <v>268</v>
      </c>
      <c r="G300" s="106">
        <f>500+5000+1423.5-100</f>
        <v>6823.5</v>
      </c>
    </row>
    <row r="301" spans="1:7" ht="32.25" customHeight="1">
      <c r="A301" s="131" t="s">
        <v>270</v>
      </c>
      <c r="B301" s="84">
        <v>910</v>
      </c>
      <c r="C301" s="37" t="s">
        <v>80</v>
      </c>
      <c r="D301" s="59" t="s">
        <v>81</v>
      </c>
      <c r="E301" s="59" t="s">
        <v>487</v>
      </c>
      <c r="F301" s="59" t="s">
        <v>93</v>
      </c>
      <c r="G301" s="106">
        <f>G302</f>
        <v>7777.1</v>
      </c>
    </row>
    <row r="302" spans="1:7" ht="24" customHeight="1">
      <c r="A302" s="131" t="s">
        <v>282</v>
      </c>
      <c r="B302" s="84">
        <v>910</v>
      </c>
      <c r="C302" s="37" t="s">
        <v>80</v>
      </c>
      <c r="D302" s="59" t="s">
        <v>81</v>
      </c>
      <c r="E302" s="59" t="s">
        <v>487</v>
      </c>
      <c r="F302" s="59" t="s">
        <v>85</v>
      </c>
      <c r="G302" s="106">
        <f>10100-5000+2677.1</f>
        <v>7777.1</v>
      </c>
    </row>
    <row r="303" spans="1:7" ht="12.75" hidden="1">
      <c r="A303" s="131" t="s">
        <v>280</v>
      </c>
      <c r="B303" s="84">
        <v>910</v>
      </c>
      <c r="C303" s="37" t="s">
        <v>80</v>
      </c>
      <c r="D303" s="59" t="s">
        <v>81</v>
      </c>
      <c r="E303" s="59" t="s">
        <v>487</v>
      </c>
      <c r="F303" s="59" t="s">
        <v>73</v>
      </c>
      <c r="G303" s="106">
        <f>G304</f>
        <v>0</v>
      </c>
    </row>
    <row r="304" spans="1:7" ht="12.75" hidden="1">
      <c r="A304" s="130" t="s">
        <v>281</v>
      </c>
      <c r="B304" s="84">
        <v>910</v>
      </c>
      <c r="C304" s="37" t="s">
        <v>80</v>
      </c>
      <c r="D304" s="59" t="s">
        <v>81</v>
      </c>
      <c r="E304" s="59" t="s">
        <v>487</v>
      </c>
      <c r="F304" s="59" t="s">
        <v>267</v>
      </c>
      <c r="G304" s="106">
        <v>0</v>
      </c>
    </row>
    <row r="305" spans="1:7" ht="25.5" hidden="1">
      <c r="A305" s="130" t="s">
        <v>660</v>
      </c>
      <c r="B305" s="84">
        <v>910</v>
      </c>
      <c r="C305" s="37" t="s">
        <v>80</v>
      </c>
      <c r="D305" s="59" t="s">
        <v>81</v>
      </c>
      <c r="E305" s="59" t="s">
        <v>659</v>
      </c>
      <c r="F305" s="59"/>
      <c r="G305" s="106">
        <f>G306</f>
        <v>0</v>
      </c>
    </row>
    <row r="306" spans="1:7" ht="12.75" hidden="1">
      <c r="A306" s="131" t="s">
        <v>280</v>
      </c>
      <c r="B306" s="84">
        <v>910</v>
      </c>
      <c r="C306" s="37" t="s">
        <v>80</v>
      </c>
      <c r="D306" s="59" t="s">
        <v>81</v>
      </c>
      <c r="E306" s="59" t="s">
        <v>659</v>
      </c>
      <c r="F306" s="59" t="s">
        <v>73</v>
      </c>
      <c r="G306" s="106">
        <f>G307</f>
        <v>0</v>
      </c>
    </row>
    <row r="307" spans="1:7" ht="12.75" hidden="1">
      <c r="A307" s="132" t="s">
        <v>281</v>
      </c>
      <c r="B307" s="253">
        <v>910</v>
      </c>
      <c r="C307" s="59" t="s">
        <v>80</v>
      </c>
      <c r="D307" s="59" t="s">
        <v>81</v>
      </c>
      <c r="E307" s="59" t="s">
        <v>659</v>
      </c>
      <c r="F307" s="59" t="s">
        <v>267</v>
      </c>
      <c r="G307" s="106">
        <v>0</v>
      </c>
    </row>
    <row r="308" spans="1:7" ht="15.75" customHeight="1" hidden="1">
      <c r="A308" s="35" t="s">
        <v>126</v>
      </c>
      <c r="B308" s="81" t="s">
        <v>184</v>
      </c>
      <c r="C308" s="29" t="s">
        <v>127</v>
      </c>
      <c r="D308" s="29"/>
      <c r="E308" s="29"/>
      <c r="F308" s="29"/>
      <c r="G308" s="104">
        <f>G309</f>
        <v>0</v>
      </c>
    </row>
    <row r="309" spans="1:7" ht="21" customHeight="1" hidden="1">
      <c r="A309" s="33" t="s">
        <v>128</v>
      </c>
      <c r="B309" s="84">
        <v>910</v>
      </c>
      <c r="C309" s="34" t="s">
        <v>127</v>
      </c>
      <c r="D309" s="34" t="s">
        <v>127</v>
      </c>
      <c r="E309" s="34"/>
      <c r="F309" s="34"/>
      <c r="G309" s="106">
        <f>G311</f>
        <v>0</v>
      </c>
    </row>
    <row r="310" spans="1:7" ht="25.5" hidden="1">
      <c r="A310" s="130" t="s">
        <v>284</v>
      </c>
      <c r="B310" s="84">
        <v>910</v>
      </c>
      <c r="C310" s="34" t="s">
        <v>127</v>
      </c>
      <c r="D310" s="34" t="s">
        <v>127</v>
      </c>
      <c r="E310" s="34" t="s">
        <v>433</v>
      </c>
      <c r="F310" s="34"/>
      <c r="G310" s="106">
        <f>G311</f>
        <v>0</v>
      </c>
    </row>
    <row r="311" spans="1:7" ht="38.25" hidden="1">
      <c r="A311" s="132" t="s">
        <v>661</v>
      </c>
      <c r="B311" s="84">
        <v>910</v>
      </c>
      <c r="C311" s="34" t="s">
        <v>127</v>
      </c>
      <c r="D311" s="34" t="s">
        <v>127</v>
      </c>
      <c r="E311" s="34" t="s">
        <v>488</v>
      </c>
      <c r="F311" s="34"/>
      <c r="G311" s="106">
        <f>G312</f>
        <v>0</v>
      </c>
    </row>
    <row r="312" spans="1:7" ht="38.25" hidden="1">
      <c r="A312" s="33" t="s">
        <v>309</v>
      </c>
      <c r="B312" s="84">
        <v>910</v>
      </c>
      <c r="C312" s="34" t="s">
        <v>127</v>
      </c>
      <c r="D312" s="34" t="s">
        <v>127</v>
      </c>
      <c r="E312" s="34" t="s">
        <v>489</v>
      </c>
      <c r="F312" s="34"/>
      <c r="G312" s="106">
        <f>G314+G315</f>
        <v>0</v>
      </c>
    </row>
    <row r="313" spans="1:7" ht="25.5" hidden="1">
      <c r="A313" s="131" t="s">
        <v>279</v>
      </c>
      <c r="B313" s="84">
        <v>910</v>
      </c>
      <c r="C313" s="34" t="s">
        <v>127</v>
      </c>
      <c r="D313" s="34" t="s">
        <v>127</v>
      </c>
      <c r="E313" s="34" t="s">
        <v>489</v>
      </c>
      <c r="F313" s="34" t="s">
        <v>276</v>
      </c>
      <c r="G313" s="106">
        <f>G314</f>
        <v>0</v>
      </c>
    </row>
    <row r="314" spans="1:7" ht="25.5" customHeight="1" hidden="1">
      <c r="A314" s="130" t="s">
        <v>266</v>
      </c>
      <c r="B314" s="84">
        <v>910</v>
      </c>
      <c r="C314" s="34" t="s">
        <v>127</v>
      </c>
      <c r="D314" s="34" t="s">
        <v>127</v>
      </c>
      <c r="E314" s="34" t="s">
        <v>489</v>
      </c>
      <c r="F314" s="34" t="s">
        <v>268</v>
      </c>
      <c r="G314" s="106">
        <f>288.5-288.5</f>
        <v>0</v>
      </c>
    </row>
    <row r="315" spans="1:7" ht="25.5" hidden="1">
      <c r="A315" s="131" t="s">
        <v>270</v>
      </c>
      <c r="B315" s="84">
        <v>910</v>
      </c>
      <c r="C315" s="34" t="s">
        <v>127</v>
      </c>
      <c r="D315" s="34" t="s">
        <v>127</v>
      </c>
      <c r="E315" s="34" t="s">
        <v>489</v>
      </c>
      <c r="F315" s="37" t="s">
        <v>93</v>
      </c>
      <c r="G315" s="106">
        <f>G316</f>
        <v>0</v>
      </c>
    </row>
    <row r="316" spans="1:7" ht="12.75" hidden="1">
      <c r="A316" s="131" t="s">
        <v>282</v>
      </c>
      <c r="B316" s="84">
        <v>910</v>
      </c>
      <c r="C316" s="34" t="s">
        <v>127</v>
      </c>
      <c r="D316" s="34" t="s">
        <v>127</v>
      </c>
      <c r="E316" s="34" t="s">
        <v>489</v>
      </c>
      <c r="F316" s="37" t="s">
        <v>85</v>
      </c>
      <c r="G316" s="106">
        <v>0</v>
      </c>
    </row>
    <row r="317" spans="1:7" ht="22.5" customHeight="1">
      <c r="A317" s="137" t="s">
        <v>191</v>
      </c>
      <c r="B317" s="90">
        <v>910</v>
      </c>
      <c r="C317" s="29" t="s">
        <v>129</v>
      </c>
      <c r="D317" s="29"/>
      <c r="E317" s="29"/>
      <c r="F317" s="29"/>
      <c r="G317" s="112">
        <f>G318</f>
        <v>20742.600000000002</v>
      </c>
    </row>
    <row r="318" spans="1:7" ht="22.5" customHeight="1">
      <c r="A318" s="138" t="s">
        <v>130</v>
      </c>
      <c r="B318" s="86">
        <v>910</v>
      </c>
      <c r="C318" s="30" t="s">
        <v>129</v>
      </c>
      <c r="D318" s="30" t="s">
        <v>75</v>
      </c>
      <c r="E318" s="30"/>
      <c r="F318" s="30"/>
      <c r="G318" s="111">
        <f>G319+G330+G347</f>
        <v>20742.600000000002</v>
      </c>
    </row>
    <row r="319" spans="1:7" ht="25.5" hidden="1">
      <c r="A319" s="132" t="s">
        <v>651</v>
      </c>
      <c r="B319" s="84">
        <v>910</v>
      </c>
      <c r="C319" s="31" t="s">
        <v>129</v>
      </c>
      <c r="D319" s="31" t="s">
        <v>75</v>
      </c>
      <c r="E319" s="31" t="s">
        <v>510</v>
      </c>
      <c r="F319" s="59"/>
      <c r="G319" s="109">
        <f>G320+G325</f>
        <v>0</v>
      </c>
    </row>
    <row r="320" spans="1:7" ht="30" customHeight="1" hidden="1">
      <c r="A320" s="132" t="s">
        <v>519</v>
      </c>
      <c r="B320" s="84">
        <v>910</v>
      </c>
      <c r="C320" s="31" t="s">
        <v>129</v>
      </c>
      <c r="D320" s="31" t="s">
        <v>75</v>
      </c>
      <c r="E320" s="31" t="s">
        <v>520</v>
      </c>
      <c r="F320" s="59"/>
      <c r="G320" s="109">
        <f>G321</f>
        <v>0</v>
      </c>
    </row>
    <row r="321" spans="1:7" ht="25.5" hidden="1">
      <c r="A321" s="180" t="s">
        <v>553</v>
      </c>
      <c r="B321" s="178">
        <v>910</v>
      </c>
      <c r="C321" s="175" t="s">
        <v>129</v>
      </c>
      <c r="D321" s="175" t="s">
        <v>75</v>
      </c>
      <c r="E321" s="175" t="s">
        <v>521</v>
      </c>
      <c r="F321" s="175"/>
      <c r="G321" s="177">
        <f>G322</f>
        <v>0</v>
      </c>
    </row>
    <row r="322" spans="1:7" ht="25.5" hidden="1">
      <c r="A322" s="132" t="s">
        <v>515</v>
      </c>
      <c r="B322" s="84">
        <v>910</v>
      </c>
      <c r="C322" s="31" t="s">
        <v>129</v>
      </c>
      <c r="D322" s="31" t="s">
        <v>75</v>
      </c>
      <c r="E322" s="59" t="s">
        <v>522</v>
      </c>
      <c r="F322" s="59"/>
      <c r="G322" s="109">
        <f>G323</f>
        <v>0</v>
      </c>
    </row>
    <row r="323" spans="1:7" ht="25.5" hidden="1">
      <c r="A323" s="131" t="s">
        <v>270</v>
      </c>
      <c r="B323" s="84">
        <v>910</v>
      </c>
      <c r="C323" s="31" t="s">
        <v>129</v>
      </c>
      <c r="D323" s="31" t="s">
        <v>75</v>
      </c>
      <c r="E323" s="59" t="s">
        <v>522</v>
      </c>
      <c r="F323" s="37" t="s">
        <v>93</v>
      </c>
      <c r="G323" s="109">
        <f>G324</f>
        <v>0</v>
      </c>
    </row>
    <row r="324" spans="1:7" ht="21" customHeight="1" hidden="1">
      <c r="A324" s="131" t="s">
        <v>282</v>
      </c>
      <c r="B324" s="84">
        <v>910</v>
      </c>
      <c r="C324" s="31" t="s">
        <v>129</v>
      </c>
      <c r="D324" s="31" t="s">
        <v>75</v>
      </c>
      <c r="E324" s="59" t="s">
        <v>522</v>
      </c>
      <c r="F324" s="37" t="s">
        <v>85</v>
      </c>
      <c r="G324" s="325">
        <f>251.1-251.1</f>
        <v>0</v>
      </c>
    </row>
    <row r="325" spans="1:7" ht="25.5" hidden="1">
      <c r="A325" s="132" t="s">
        <v>523</v>
      </c>
      <c r="B325" s="84">
        <v>910</v>
      </c>
      <c r="C325" s="31" t="s">
        <v>129</v>
      </c>
      <c r="D325" s="31" t="s">
        <v>75</v>
      </c>
      <c r="E325" s="31" t="s">
        <v>524</v>
      </c>
      <c r="F325" s="59"/>
      <c r="G325" s="109">
        <f>G326</f>
        <v>0</v>
      </c>
    </row>
    <row r="326" spans="1:7" ht="30" customHeight="1" hidden="1">
      <c r="A326" s="180" t="s">
        <v>553</v>
      </c>
      <c r="B326" s="178">
        <v>910</v>
      </c>
      <c r="C326" s="175" t="s">
        <v>129</v>
      </c>
      <c r="D326" s="175" t="s">
        <v>75</v>
      </c>
      <c r="E326" s="175" t="s">
        <v>525</v>
      </c>
      <c r="F326" s="175"/>
      <c r="G326" s="177">
        <f>G327</f>
        <v>0</v>
      </c>
    </row>
    <row r="327" spans="1:7" ht="25.5" hidden="1">
      <c r="A327" s="132" t="s">
        <v>515</v>
      </c>
      <c r="B327" s="84">
        <v>910</v>
      </c>
      <c r="C327" s="31" t="s">
        <v>129</v>
      </c>
      <c r="D327" s="31" t="s">
        <v>75</v>
      </c>
      <c r="E327" s="59" t="s">
        <v>526</v>
      </c>
      <c r="F327" s="59"/>
      <c r="G327" s="109">
        <f>G328</f>
        <v>0</v>
      </c>
    </row>
    <row r="328" spans="1:7" ht="25.5" hidden="1">
      <c r="A328" s="131" t="s">
        <v>270</v>
      </c>
      <c r="B328" s="84">
        <v>910</v>
      </c>
      <c r="C328" s="31" t="s">
        <v>129</v>
      </c>
      <c r="D328" s="31" t="s">
        <v>75</v>
      </c>
      <c r="E328" s="59" t="s">
        <v>526</v>
      </c>
      <c r="F328" s="37" t="s">
        <v>93</v>
      </c>
      <c r="G328" s="109">
        <f>G329</f>
        <v>0</v>
      </c>
    </row>
    <row r="329" spans="1:7" ht="15.75" customHeight="1" hidden="1">
      <c r="A329" s="131" t="s">
        <v>282</v>
      </c>
      <c r="B329" s="84">
        <v>910</v>
      </c>
      <c r="C329" s="31" t="s">
        <v>129</v>
      </c>
      <c r="D329" s="31" t="s">
        <v>75</v>
      </c>
      <c r="E329" s="59" t="s">
        <v>526</v>
      </c>
      <c r="F329" s="37" t="s">
        <v>85</v>
      </c>
      <c r="G329" s="325">
        <f>273.4-273.4</f>
        <v>0</v>
      </c>
    </row>
    <row r="330" spans="1:7" ht="25.5">
      <c r="A330" s="130" t="s">
        <v>344</v>
      </c>
      <c r="B330" s="84">
        <v>910</v>
      </c>
      <c r="C330" s="31" t="s">
        <v>129</v>
      </c>
      <c r="D330" s="31" t="s">
        <v>75</v>
      </c>
      <c r="E330" s="31" t="s">
        <v>459</v>
      </c>
      <c r="F330" s="31"/>
      <c r="G330" s="119">
        <f>G331</f>
        <v>4270</v>
      </c>
    </row>
    <row r="331" spans="1:7" ht="23.25" customHeight="1">
      <c r="A331" s="130" t="s">
        <v>345</v>
      </c>
      <c r="B331" s="84">
        <v>910</v>
      </c>
      <c r="C331" s="31" t="s">
        <v>129</v>
      </c>
      <c r="D331" s="31" t="s">
        <v>75</v>
      </c>
      <c r="E331" s="31" t="s">
        <v>490</v>
      </c>
      <c r="F331" s="70"/>
      <c r="G331" s="115">
        <f>G332</f>
        <v>4270</v>
      </c>
    </row>
    <row r="332" spans="1:7" ht="38.25">
      <c r="A332" s="133" t="s">
        <v>269</v>
      </c>
      <c r="B332" s="84">
        <v>910</v>
      </c>
      <c r="C332" s="230" t="s">
        <v>129</v>
      </c>
      <c r="D332" s="230" t="s">
        <v>75</v>
      </c>
      <c r="E332" s="232" t="s">
        <v>491</v>
      </c>
      <c r="F332" s="69"/>
      <c r="G332" s="115">
        <f>G333+G337</f>
        <v>4270</v>
      </c>
    </row>
    <row r="333" spans="1:7" ht="25.5">
      <c r="A333" s="173" t="s">
        <v>738</v>
      </c>
      <c r="B333" s="222" t="s">
        <v>184</v>
      </c>
      <c r="C333" s="231" t="s">
        <v>129</v>
      </c>
      <c r="D333" s="231" t="s">
        <v>75</v>
      </c>
      <c r="E333" s="233" t="s">
        <v>492</v>
      </c>
      <c r="F333" s="187"/>
      <c r="G333" s="188">
        <f>G334+G344</f>
        <v>4270</v>
      </c>
    </row>
    <row r="334" spans="1:7" ht="57.75" customHeight="1">
      <c r="A334" s="132" t="s">
        <v>687</v>
      </c>
      <c r="B334" s="84">
        <v>910</v>
      </c>
      <c r="C334" s="31" t="s">
        <v>129</v>
      </c>
      <c r="D334" s="31" t="s">
        <v>75</v>
      </c>
      <c r="E334" s="31" t="s">
        <v>493</v>
      </c>
      <c r="F334" s="31"/>
      <c r="G334" s="119">
        <f>G335</f>
        <v>4270</v>
      </c>
    </row>
    <row r="335" spans="1:7" ht="25.5">
      <c r="A335" s="131" t="s">
        <v>270</v>
      </c>
      <c r="B335" s="84">
        <v>910</v>
      </c>
      <c r="C335" s="34" t="s">
        <v>129</v>
      </c>
      <c r="D335" s="34" t="s">
        <v>75</v>
      </c>
      <c r="E335" s="34" t="s">
        <v>493</v>
      </c>
      <c r="F335" s="34" t="s">
        <v>93</v>
      </c>
      <c r="G335" s="109">
        <f>G336</f>
        <v>4270</v>
      </c>
    </row>
    <row r="336" spans="1:7" ht="21.75" customHeight="1">
      <c r="A336" s="131" t="s">
        <v>282</v>
      </c>
      <c r="B336" s="84">
        <v>910</v>
      </c>
      <c r="C336" s="34" t="s">
        <v>129</v>
      </c>
      <c r="D336" s="34" t="s">
        <v>75</v>
      </c>
      <c r="E336" s="34" t="s">
        <v>493</v>
      </c>
      <c r="F336" s="34" t="s">
        <v>85</v>
      </c>
      <c r="G336" s="109">
        <f>5000-730</f>
        <v>4270</v>
      </c>
    </row>
    <row r="337" spans="1:7" ht="51" hidden="1">
      <c r="A337" s="173" t="s">
        <v>646</v>
      </c>
      <c r="B337" s="222" t="s">
        <v>184</v>
      </c>
      <c r="C337" s="231" t="s">
        <v>129</v>
      </c>
      <c r="D337" s="231" t="s">
        <v>75</v>
      </c>
      <c r="E337" s="233" t="s">
        <v>645</v>
      </c>
      <c r="F337" s="187"/>
      <c r="G337" s="177">
        <f>G338+G341</f>
        <v>0</v>
      </c>
    </row>
    <row r="338" spans="1:7" ht="25.5" hidden="1">
      <c r="A338" s="144" t="s">
        <v>666</v>
      </c>
      <c r="B338" s="84">
        <v>910</v>
      </c>
      <c r="C338" s="31" t="s">
        <v>129</v>
      </c>
      <c r="D338" s="31" t="s">
        <v>75</v>
      </c>
      <c r="E338" s="268" t="s">
        <v>640</v>
      </c>
      <c r="F338" s="34"/>
      <c r="G338" s="109">
        <f>G339</f>
        <v>0</v>
      </c>
    </row>
    <row r="339" spans="1:7" ht="25.5" hidden="1">
      <c r="A339" s="144" t="s">
        <v>270</v>
      </c>
      <c r="B339" s="84">
        <v>910</v>
      </c>
      <c r="C339" s="31" t="s">
        <v>129</v>
      </c>
      <c r="D339" s="31" t="s">
        <v>75</v>
      </c>
      <c r="E339" s="268" t="s">
        <v>640</v>
      </c>
      <c r="F339" s="34" t="s">
        <v>93</v>
      </c>
      <c r="G339" s="109">
        <f>G340</f>
        <v>0</v>
      </c>
    </row>
    <row r="340" spans="1:7" ht="12.75" hidden="1">
      <c r="A340" s="144" t="s">
        <v>282</v>
      </c>
      <c r="B340" s="84">
        <v>910</v>
      </c>
      <c r="C340" s="31" t="s">
        <v>129</v>
      </c>
      <c r="D340" s="31" t="s">
        <v>75</v>
      </c>
      <c r="E340" s="268" t="s">
        <v>640</v>
      </c>
      <c r="F340" s="34" t="s">
        <v>85</v>
      </c>
      <c r="G340" s="109">
        <v>0</v>
      </c>
    </row>
    <row r="341" spans="1:7" ht="25.5" hidden="1">
      <c r="A341" s="144" t="s">
        <v>667</v>
      </c>
      <c r="B341" s="84">
        <v>910</v>
      </c>
      <c r="C341" s="31" t="s">
        <v>129</v>
      </c>
      <c r="D341" s="31" t="s">
        <v>75</v>
      </c>
      <c r="E341" s="31" t="s">
        <v>644</v>
      </c>
      <c r="F341" s="59"/>
      <c r="G341" s="109">
        <f>G343</f>
        <v>0</v>
      </c>
    </row>
    <row r="342" spans="1:7" ht="25.5" hidden="1">
      <c r="A342" s="131" t="s">
        <v>270</v>
      </c>
      <c r="B342" s="84">
        <v>910</v>
      </c>
      <c r="C342" s="31" t="s">
        <v>129</v>
      </c>
      <c r="D342" s="31" t="s">
        <v>75</v>
      </c>
      <c r="E342" s="31" t="s">
        <v>644</v>
      </c>
      <c r="F342" s="34" t="s">
        <v>93</v>
      </c>
      <c r="G342" s="109">
        <f>G343</f>
        <v>0</v>
      </c>
    </row>
    <row r="343" spans="1:7" ht="12.75" hidden="1">
      <c r="A343" s="131" t="s">
        <v>282</v>
      </c>
      <c r="B343" s="84">
        <v>910</v>
      </c>
      <c r="C343" s="31" t="s">
        <v>129</v>
      </c>
      <c r="D343" s="31" t="s">
        <v>75</v>
      </c>
      <c r="E343" s="31" t="s">
        <v>644</v>
      </c>
      <c r="F343" s="34" t="s">
        <v>85</v>
      </c>
      <c r="G343" s="109">
        <v>0</v>
      </c>
    </row>
    <row r="344" spans="1:7" ht="28.5" customHeight="1" hidden="1">
      <c r="A344" s="132" t="s">
        <v>698</v>
      </c>
      <c r="B344" s="84">
        <v>910</v>
      </c>
      <c r="C344" s="34" t="s">
        <v>129</v>
      </c>
      <c r="D344" s="34" t="s">
        <v>75</v>
      </c>
      <c r="E344" s="34" t="s">
        <v>527</v>
      </c>
      <c r="F344" s="34"/>
      <c r="G344" s="109">
        <f>G345</f>
        <v>0</v>
      </c>
    </row>
    <row r="345" spans="1:7" ht="25.5" hidden="1">
      <c r="A345" s="131" t="s">
        <v>270</v>
      </c>
      <c r="B345" s="84">
        <v>910</v>
      </c>
      <c r="C345" s="34" t="s">
        <v>129</v>
      </c>
      <c r="D345" s="34" t="s">
        <v>75</v>
      </c>
      <c r="E345" s="34" t="s">
        <v>527</v>
      </c>
      <c r="F345" s="34" t="s">
        <v>93</v>
      </c>
      <c r="G345" s="109">
        <f>G346</f>
        <v>0</v>
      </c>
    </row>
    <row r="346" spans="1:7" ht="19.5" customHeight="1" hidden="1">
      <c r="A346" s="131" t="s">
        <v>282</v>
      </c>
      <c r="B346" s="84">
        <v>910</v>
      </c>
      <c r="C346" s="34" t="s">
        <v>129</v>
      </c>
      <c r="D346" s="34" t="s">
        <v>75</v>
      </c>
      <c r="E346" s="34" t="s">
        <v>527</v>
      </c>
      <c r="F346" s="34" t="s">
        <v>85</v>
      </c>
      <c r="G346" s="325">
        <f>300-300</f>
        <v>0</v>
      </c>
    </row>
    <row r="347" spans="1:7" ht="28.5" customHeight="1">
      <c r="A347" s="130" t="s">
        <v>284</v>
      </c>
      <c r="B347" s="84">
        <v>910</v>
      </c>
      <c r="C347" s="34" t="s">
        <v>129</v>
      </c>
      <c r="D347" s="34" t="s">
        <v>75</v>
      </c>
      <c r="E347" s="40" t="s">
        <v>433</v>
      </c>
      <c r="F347" s="34"/>
      <c r="G347" s="109">
        <f>G348</f>
        <v>16472.600000000002</v>
      </c>
    </row>
    <row r="348" spans="1:7" ht="38.25">
      <c r="A348" s="132" t="s">
        <v>661</v>
      </c>
      <c r="B348" s="84">
        <v>910</v>
      </c>
      <c r="C348" s="34" t="s">
        <v>129</v>
      </c>
      <c r="D348" s="34" t="s">
        <v>75</v>
      </c>
      <c r="E348" s="34" t="s">
        <v>488</v>
      </c>
      <c r="F348" s="34"/>
      <c r="G348" s="109">
        <f>G349+G357+G360+G363+G366</f>
        <v>16472.600000000002</v>
      </c>
    </row>
    <row r="349" spans="1:7" ht="38.25">
      <c r="A349" s="33" t="s">
        <v>309</v>
      </c>
      <c r="B349" s="84">
        <v>910</v>
      </c>
      <c r="C349" s="34" t="s">
        <v>129</v>
      </c>
      <c r="D349" s="34" t="s">
        <v>75</v>
      </c>
      <c r="E349" s="34" t="s">
        <v>489</v>
      </c>
      <c r="F349" s="34"/>
      <c r="G349" s="109">
        <f>G350+G352</f>
        <v>1321.6</v>
      </c>
    </row>
    <row r="350" spans="1:7" ht="25.5">
      <c r="A350" s="131" t="s">
        <v>279</v>
      </c>
      <c r="B350" s="84">
        <v>910</v>
      </c>
      <c r="C350" s="34" t="s">
        <v>129</v>
      </c>
      <c r="D350" s="34" t="s">
        <v>75</v>
      </c>
      <c r="E350" s="34" t="s">
        <v>489</v>
      </c>
      <c r="F350" s="34" t="s">
        <v>276</v>
      </c>
      <c r="G350" s="109">
        <f>G351</f>
        <v>1321.6</v>
      </c>
    </row>
    <row r="351" spans="1:7" ht="25.5">
      <c r="A351" s="130" t="s">
        <v>266</v>
      </c>
      <c r="B351" s="84">
        <v>910</v>
      </c>
      <c r="C351" s="34" t="s">
        <v>129</v>
      </c>
      <c r="D351" s="34" t="s">
        <v>75</v>
      </c>
      <c r="E351" s="34" t="s">
        <v>489</v>
      </c>
      <c r="F351" s="34" t="s">
        <v>268</v>
      </c>
      <c r="G351" s="109">
        <f>993.4+328.2</f>
        <v>1321.6</v>
      </c>
    </row>
    <row r="352" spans="1:7" ht="25.5" hidden="1">
      <c r="A352" s="131" t="s">
        <v>270</v>
      </c>
      <c r="B352" s="84">
        <v>910</v>
      </c>
      <c r="C352" s="34" t="s">
        <v>129</v>
      </c>
      <c r="D352" s="34" t="s">
        <v>75</v>
      </c>
      <c r="E352" s="34" t="s">
        <v>489</v>
      </c>
      <c r="F352" s="34" t="s">
        <v>93</v>
      </c>
      <c r="G352" s="109">
        <f>G353</f>
        <v>0</v>
      </c>
    </row>
    <row r="353" spans="1:7" ht="12.75" hidden="1">
      <c r="A353" s="131" t="s">
        <v>282</v>
      </c>
      <c r="B353" s="84">
        <v>910</v>
      </c>
      <c r="C353" s="34" t="s">
        <v>129</v>
      </c>
      <c r="D353" s="34" t="s">
        <v>75</v>
      </c>
      <c r="E353" s="34" t="s">
        <v>489</v>
      </c>
      <c r="F353" s="63" t="s">
        <v>85</v>
      </c>
      <c r="G353" s="109">
        <v>0</v>
      </c>
    </row>
    <row r="354" spans="1:7" ht="25.5" hidden="1">
      <c r="A354" s="132" t="s">
        <v>671</v>
      </c>
      <c r="B354" s="84">
        <v>910</v>
      </c>
      <c r="C354" s="31" t="s">
        <v>129</v>
      </c>
      <c r="D354" s="40" t="s">
        <v>75</v>
      </c>
      <c r="E354" s="63" t="s">
        <v>639</v>
      </c>
      <c r="F354" s="63"/>
      <c r="G354" s="108">
        <f>G355</f>
        <v>0</v>
      </c>
    </row>
    <row r="355" spans="1:7" ht="25.5" hidden="1">
      <c r="A355" s="131" t="s">
        <v>270</v>
      </c>
      <c r="B355" s="84">
        <v>910</v>
      </c>
      <c r="C355" s="31" t="s">
        <v>129</v>
      </c>
      <c r="D355" s="40" t="s">
        <v>75</v>
      </c>
      <c r="E355" s="63" t="s">
        <v>639</v>
      </c>
      <c r="F355" s="37" t="s">
        <v>93</v>
      </c>
      <c r="G355" s="108">
        <f>G356</f>
        <v>0</v>
      </c>
    </row>
    <row r="356" spans="1:7" ht="0" customHeight="1" hidden="1">
      <c r="A356" s="131" t="s">
        <v>282</v>
      </c>
      <c r="B356" s="84">
        <v>910</v>
      </c>
      <c r="C356" s="31" t="s">
        <v>129</v>
      </c>
      <c r="D356" s="40" t="s">
        <v>75</v>
      </c>
      <c r="E356" s="63" t="s">
        <v>639</v>
      </c>
      <c r="F356" s="37" t="s">
        <v>85</v>
      </c>
      <c r="G356" s="108">
        <v>0</v>
      </c>
    </row>
    <row r="357" spans="1:7" ht="63.75">
      <c r="A357" s="132" t="s">
        <v>289</v>
      </c>
      <c r="B357" s="84">
        <v>910</v>
      </c>
      <c r="C357" s="34" t="s">
        <v>129</v>
      </c>
      <c r="D357" s="34" t="s">
        <v>75</v>
      </c>
      <c r="E357" s="34" t="s">
        <v>494</v>
      </c>
      <c r="F357" s="34"/>
      <c r="G357" s="109">
        <f>G358</f>
        <v>5150.1</v>
      </c>
    </row>
    <row r="358" spans="1:7" ht="33.75" customHeight="1">
      <c r="A358" s="131" t="s">
        <v>270</v>
      </c>
      <c r="B358" s="84">
        <v>910</v>
      </c>
      <c r="C358" s="34" t="s">
        <v>129</v>
      </c>
      <c r="D358" s="34" t="s">
        <v>75</v>
      </c>
      <c r="E358" s="34" t="s">
        <v>494</v>
      </c>
      <c r="F358" s="34" t="s">
        <v>93</v>
      </c>
      <c r="G358" s="109">
        <f>G359</f>
        <v>5150.1</v>
      </c>
    </row>
    <row r="359" spans="1:7" ht="18.75" customHeight="1">
      <c r="A359" s="131" t="s">
        <v>282</v>
      </c>
      <c r="B359" s="84">
        <v>910</v>
      </c>
      <c r="C359" s="34" t="s">
        <v>129</v>
      </c>
      <c r="D359" s="34" t="s">
        <v>75</v>
      </c>
      <c r="E359" s="34" t="s">
        <v>494</v>
      </c>
      <c r="F359" s="34" t="s">
        <v>85</v>
      </c>
      <c r="G359" s="109">
        <f>4803+347.1</f>
        <v>5150.1</v>
      </c>
    </row>
    <row r="360" spans="1:7" ht="51">
      <c r="A360" s="132" t="s">
        <v>792</v>
      </c>
      <c r="B360" s="84">
        <v>910</v>
      </c>
      <c r="C360" s="34" t="s">
        <v>129</v>
      </c>
      <c r="D360" s="34" t="s">
        <v>75</v>
      </c>
      <c r="E360" s="34" t="s">
        <v>790</v>
      </c>
      <c r="F360" s="34"/>
      <c r="G360" s="109">
        <f>G361</f>
        <v>131</v>
      </c>
    </row>
    <row r="361" spans="1:7" ht="18.75" customHeight="1">
      <c r="A361" s="300" t="s">
        <v>270</v>
      </c>
      <c r="B361" s="84">
        <v>910</v>
      </c>
      <c r="C361" s="34" t="s">
        <v>129</v>
      </c>
      <c r="D361" s="34" t="s">
        <v>75</v>
      </c>
      <c r="E361" s="34" t="s">
        <v>790</v>
      </c>
      <c r="F361" s="34" t="s">
        <v>93</v>
      </c>
      <c r="G361" s="109">
        <f>G362</f>
        <v>131</v>
      </c>
    </row>
    <row r="362" spans="1:7" ht="18.75" customHeight="1">
      <c r="A362" s="300" t="s">
        <v>282</v>
      </c>
      <c r="B362" s="84">
        <v>910</v>
      </c>
      <c r="C362" s="34" t="s">
        <v>129</v>
      </c>
      <c r="D362" s="34" t="s">
        <v>75</v>
      </c>
      <c r="E362" s="34" t="s">
        <v>790</v>
      </c>
      <c r="F362" s="34" t="s">
        <v>85</v>
      </c>
      <c r="G362" s="109">
        <v>131</v>
      </c>
    </row>
    <row r="363" spans="1:7" ht="43.5" customHeight="1">
      <c r="A363" s="132" t="s">
        <v>298</v>
      </c>
      <c r="B363" s="84">
        <v>910</v>
      </c>
      <c r="C363" s="34" t="s">
        <v>129</v>
      </c>
      <c r="D363" s="34" t="s">
        <v>75</v>
      </c>
      <c r="E363" s="34" t="s">
        <v>495</v>
      </c>
      <c r="F363" s="34"/>
      <c r="G363" s="109">
        <f>G364</f>
        <v>9740.300000000001</v>
      </c>
    </row>
    <row r="364" spans="1:7" ht="25.5">
      <c r="A364" s="131" t="s">
        <v>270</v>
      </c>
      <c r="B364" s="84">
        <v>910</v>
      </c>
      <c r="C364" s="34" t="s">
        <v>129</v>
      </c>
      <c r="D364" s="34" t="s">
        <v>75</v>
      </c>
      <c r="E364" s="34" t="s">
        <v>495</v>
      </c>
      <c r="F364" s="34" t="s">
        <v>93</v>
      </c>
      <c r="G364" s="109">
        <f>G365</f>
        <v>9740.300000000001</v>
      </c>
    </row>
    <row r="365" spans="1:7" ht="22.5" customHeight="1">
      <c r="A365" s="131" t="s">
        <v>282</v>
      </c>
      <c r="B365" s="84">
        <v>910</v>
      </c>
      <c r="C365" s="34" t="s">
        <v>129</v>
      </c>
      <c r="D365" s="34" t="s">
        <v>75</v>
      </c>
      <c r="E365" s="63" t="s">
        <v>495</v>
      </c>
      <c r="F365" s="63" t="s">
        <v>85</v>
      </c>
      <c r="G365" s="108">
        <f>9031.1+709.2</f>
        <v>9740.300000000001</v>
      </c>
    </row>
    <row r="366" spans="1:7" ht="27.75" customHeight="1">
      <c r="A366" s="132" t="s">
        <v>688</v>
      </c>
      <c r="B366" s="84">
        <v>910</v>
      </c>
      <c r="C366" s="34" t="s">
        <v>129</v>
      </c>
      <c r="D366" s="34" t="s">
        <v>75</v>
      </c>
      <c r="E366" s="63" t="s">
        <v>689</v>
      </c>
      <c r="F366" s="63"/>
      <c r="G366" s="108">
        <f>G367</f>
        <v>129.6</v>
      </c>
    </row>
    <row r="367" spans="1:7" ht="25.5">
      <c r="A367" s="300" t="s">
        <v>270</v>
      </c>
      <c r="B367" s="84">
        <v>910</v>
      </c>
      <c r="C367" s="34" t="s">
        <v>129</v>
      </c>
      <c r="D367" s="34" t="s">
        <v>75</v>
      </c>
      <c r="E367" s="63" t="s">
        <v>689</v>
      </c>
      <c r="F367" s="34" t="s">
        <v>93</v>
      </c>
      <c r="G367" s="108">
        <f>G368</f>
        <v>129.6</v>
      </c>
    </row>
    <row r="368" spans="1:7" ht="22.5" customHeight="1">
      <c r="A368" s="300" t="s">
        <v>282</v>
      </c>
      <c r="B368" s="84">
        <v>910</v>
      </c>
      <c r="C368" s="34" t="s">
        <v>129</v>
      </c>
      <c r="D368" s="34" t="s">
        <v>75</v>
      </c>
      <c r="E368" s="63" t="s">
        <v>689</v>
      </c>
      <c r="F368" s="63" t="s">
        <v>85</v>
      </c>
      <c r="G368" s="108">
        <v>129.6</v>
      </c>
    </row>
    <row r="369" spans="1:7" ht="20.25" customHeight="1">
      <c r="A369" s="35" t="s">
        <v>166</v>
      </c>
      <c r="B369" s="81" t="s">
        <v>184</v>
      </c>
      <c r="C369" s="29" t="s">
        <v>121</v>
      </c>
      <c r="D369" s="41"/>
      <c r="E369" s="41"/>
      <c r="F369" s="41"/>
      <c r="G369" s="112">
        <f>G370+G376</f>
        <v>4267.2</v>
      </c>
    </row>
    <row r="370" spans="1:7" ht="24" customHeight="1">
      <c r="A370" s="60" t="s">
        <v>167</v>
      </c>
      <c r="B370" s="83" t="s">
        <v>184</v>
      </c>
      <c r="C370" s="57" t="s">
        <v>121</v>
      </c>
      <c r="D370" s="61" t="s">
        <v>75</v>
      </c>
      <c r="E370" s="61"/>
      <c r="F370" s="61"/>
      <c r="G370" s="113">
        <f>G371</f>
        <v>773.5</v>
      </c>
    </row>
    <row r="371" spans="1:7" ht="25.5">
      <c r="A371" s="130" t="s">
        <v>284</v>
      </c>
      <c r="B371" s="84">
        <v>910</v>
      </c>
      <c r="C371" s="31" t="s">
        <v>121</v>
      </c>
      <c r="D371" s="40" t="s">
        <v>75</v>
      </c>
      <c r="E371" s="40" t="s">
        <v>433</v>
      </c>
      <c r="F371" s="40"/>
      <c r="G371" s="119">
        <f>G372</f>
        <v>773.5</v>
      </c>
    </row>
    <row r="372" spans="1:7" ht="25.5">
      <c r="A372" s="39" t="s">
        <v>235</v>
      </c>
      <c r="B372" s="84">
        <v>910</v>
      </c>
      <c r="C372" s="31" t="s">
        <v>121</v>
      </c>
      <c r="D372" s="40" t="s">
        <v>75</v>
      </c>
      <c r="E372" s="40" t="s">
        <v>496</v>
      </c>
      <c r="F372" s="40"/>
      <c r="G372" s="119">
        <f>G373</f>
        <v>773.5</v>
      </c>
    </row>
    <row r="373" spans="1:7" ht="35.25" customHeight="1">
      <c r="A373" s="39" t="s">
        <v>38</v>
      </c>
      <c r="B373" s="84">
        <v>910</v>
      </c>
      <c r="C373" s="31" t="s">
        <v>121</v>
      </c>
      <c r="D373" s="40" t="s">
        <v>75</v>
      </c>
      <c r="E373" s="40" t="s">
        <v>497</v>
      </c>
      <c r="F373" s="40"/>
      <c r="G373" s="119">
        <f>G374</f>
        <v>773.5</v>
      </c>
    </row>
    <row r="374" spans="1:7" ht="12.75">
      <c r="A374" s="131" t="s">
        <v>287</v>
      </c>
      <c r="B374" s="84">
        <v>910</v>
      </c>
      <c r="C374" s="31" t="s">
        <v>121</v>
      </c>
      <c r="D374" s="40" t="s">
        <v>75</v>
      </c>
      <c r="E374" s="40" t="s">
        <v>497</v>
      </c>
      <c r="F374" s="40" t="s">
        <v>285</v>
      </c>
      <c r="G374" s="119">
        <f>G375</f>
        <v>773.5</v>
      </c>
    </row>
    <row r="375" spans="1:7" ht="27" customHeight="1">
      <c r="A375" s="131" t="s">
        <v>327</v>
      </c>
      <c r="B375" s="84">
        <v>910</v>
      </c>
      <c r="C375" s="31" t="s">
        <v>121</v>
      </c>
      <c r="D375" s="40" t="s">
        <v>75</v>
      </c>
      <c r="E375" s="40" t="s">
        <v>497</v>
      </c>
      <c r="F375" s="40" t="s">
        <v>328</v>
      </c>
      <c r="G375" s="109">
        <v>773.5</v>
      </c>
    </row>
    <row r="376" spans="1:7" ht="27" customHeight="1">
      <c r="A376" s="60" t="s">
        <v>185</v>
      </c>
      <c r="B376" s="83" t="s">
        <v>184</v>
      </c>
      <c r="C376" s="57" t="s">
        <v>121</v>
      </c>
      <c r="D376" s="61" t="s">
        <v>81</v>
      </c>
      <c r="E376" s="61"/>
      <c r="F376" s="61"/>
      <c r="G376" s="113">
        <f>G377+G389+G395</f>
        <v>3493.7</v>
      </c>
    </row>
    <row r="377" spans="1:7" ht="51">
      <c r="A377" s="39" t="s">
        <v>708</v>
      </c>
      <c r="B377" s="84">
        <v>910</v>
      </c>
      <c r="C377" s="31" t="s">
        <v>121</v>
      </c>
      <c r="D377" s="40" t="s">
        <v>81</v>
      </c>
      <c r="E377" s="40" t="s">
        <v>498</v>
      </c>
      <c r="F377" s="40"/>
      <c r="G377" s="109">
        <f>G378</f>
        <v>3285.3999999999996</v>
      </c>
    </row>
    <row r="378" spans="1:7" ht="38.25">
      <c r="A378" s="39" t="s">
        <v>709</v>
      </c>
      <c r="B378" s="84">
        <v>910</v>
      </c>
      <c r="C378" s="31" t="s">
        <v>121</v>
      </c>
      <c r="D378" s="40" t="s">
        <v>81</v>
      </c>
      <c r="E378" s="40" t="s">
        <v>499</v>
      </c>
      <c r="F378" s="40"/>
      <c r="G378" s="119">
        <f>G379</f>
        <v>3285.3999999999996</v>
      </c>
    </row>
    <row r="379" spans="1:7" ht="51">
      <c r="A379" s="173" t="s">
        <v>554</v>
      </c>
      <c r="B379" s="174" t="s">
        <v>184</v>
      </c>
      <c r="C379" s="175" t="s">
        <v>121</v>
      </c>
      <c r="D379" s="181" t="s">
        <v>81</v>
      </c>
      <c r="E379" s="181" t="s">
        <v>500</v>
      </c>
      <c r="F379" s="181"/>
      <c r="G379" s="177">
        <f>G380+G383+G386</f>
        <v>3285.3999999999996</v>
      </c>
    </row>
    <row r="380" spans="1:7" ht="55.5" customHeight="1">
      <c r="A380" s="39" t="s">
        <v>690</v>
      </c>
      <c r="B380" s="84">
        <v>910</v>
      </c>
      <c r="C380" s="31" t="s">
        <v>121</v>
      </c>
      <c r="D380" s="40" t="s">
        <v>81</v>
      </c>
      <c r="E380" s="40" t="s">
        <v>634</v>
      </c>
      <c r="F380" s="40"/>
      <c r="G380" s="119">
        <f>G381</f>
        <v>1401.8</v>
      </c>
    </row>
    <row r="381" spans="1:7" ht="21.75" customHeight="1">
      <c r="A381" s="39" t="s">
        <v>287</v>
      </c>
      <c r="B381" s="84">
        <v>910</v>
      </c>
      <c r="C381" s="31" t="s">
        <v>121</v>
      </c>
      <c r="D381" s="40" t="s">
        <v>81</v>
      </c>
      <c r="E381" s="40" t="s">
        <v>634</v>
      </c>
      <c r="F381" s="40" t="s">
        <v>285</v>
      </c>
      <c r="G381" s="119">
        <f>G382</f>
        <v>1401.8</v>
      </c>
    </row>
    <row r="382" spans="1:7" ht="25.5">
      <c r="A382" s="39" t="s">
        <v>288</v>
      </c>
      <c r="B382" s="84">
        <v>910</v>
      </c>
      <c r="C382" s="31" t="s">
        <v>121</v>
      </c>
      <c r="D382" s="40" t="s">
        <v>81</v>
      </c>
      <c r="E382" s="40" t="s">
        <v>634</v>
      </c>
      <c r="F382" s="40" t="s">
        <v>286</v>
      </c>
      <c r="G382" s="108">
        <f>1222.3+179.5</f>
        <v>1401.8</v>
      </c>
    </row>
    <row r="383" spans="1:7" ht="63.75">
      <c r="A383" s="39" t="s">
        <v>844</v>
      </c>
      <c r="B383" s="84">
        <v>910</v>
      </c>
      <c r="C383" s="31" t="s">
        <v>121</v>
      </c>
      <c r="D383" s="40" t="s">
        <v>81</v>
      </c>
      <c r="E383" s="40" t="s">
        <v>638</v>
      </c>
      <c r="F383" s="40"/>
      <c r="G383" s="109">
        <f>G384</f>
        <v>1883.6</v>
      </c>
    </row>
    <row r="384" spans="1:7" ht="21" customHeight="1">
      <c r="A384" s="39" t="s">
        <v>287</v>
      </c>
      <c r="B384" s="84">
        <v>910</v>
      </c>
      <c r="C384" s="31" t="s">
        <v>121</v>
      </c>
      <c r="D384" s="40" t="s">
        <v>81</v>
      </c>
      <c r="E384" s="40" t="s">
        <v>638</v>
      </c>
      <c r="F384" s="40" t="s">
        <v>285</v>
      </c>
      <c r="G384" s="109">
        <f>G385</f>
        <v>1883.6</v>
      </c>
    </row>
    <row r="385" spans="1:7" ht="25.5">
      <c r="A385" s="39" t="s">
        <v>288</v>
      </c>
      <c r="B385" s="84">
        <v>910</v>
      </c>
      <c r="C385" s="31" t="s">
        <v>121</v>
      </c>
      <c r="D385" s="40" t="s">
        <v>81</v>
      </c>
      <c r="E385" s="40" t="s">
        <v>638</v>
      </c>
      <c r="F385" s="40" t="s">
        <v>286</v>
      </c>
      <c r="G385" s="108">
        <v>1883.6</v>
      </c>
    </row>
    <row r="386" spans="1:7" ht="63.75" hidden="1">
      <c r="A386" s="39" t="s">
        <v>635</v>
      </c>
      <c r="B386" s="84">
        <v>910</v>
      </c>
      <c r="C386" s="31" t="s">
        <v>121</v>
      </c>
      <c r="D386" s="40" t="s">
        <v>81</v>
      </c>
      <c r="E386" s="40" t="s">
        <v>637</v>
      </c>
      <c r="F386" s="40"/>
      <c r="G386" s="108">
        <f>G387</f>
        <v>0</v>
      </c>
    </row>
    <row r="387" spans="1:7" ht="12.75" hidden="1">
      <c r="A387" s="39" t="s">
        <v>287</v>
      </c>
      <c r="B387" s="84">
        <v>910</v>
      </c>
      <c r="C387" s="31" t="s">
        <v>121</v>
      </c>
      <c r="D387" s="40" t="s">
        <v>81</v>
      </c>
      <c r="E387" s="40" t="s">
        <v>637</v>
      </c>
      <c r="F387" s="40" t="s">
        <v>285</v>
      </c>
      <c r="G387" s="108">
        <f>G388</f>
        <v>0</v>
      </c>
    </row>
    <row r="388" spans="1:7" ht="25.5" hidden="1">
      <c r="A388" s="39" t="s">
        <v>288</v>
      </c>
      <c r="B388" s="84">
        <v>910</v>
      </c>
      <c r="C388" s="31" t="s">
        <v>121</v>
      </c>
      <c r="D388" s="40" t="s">
        <v>81</v>
      </c>
      <c r="E388" s="40" t="s">
        <v>637</v>
      </c>
      <c r="F388" s="40" t="s">
        <v>286</v>
      </c>
      <c r="G388" s="108">
        <v>0</v>
      </c>
    </row>
    <row r="389" spans="1:7" ht="25.5" hidden="1">
      <c r="A389" s="132" t="s">
        <v>651</v>
      </c>
      <c r="B389" s="84">
        <v>910</v>
      </c>
      <c r="C389" s="31" t="s">
        <v>121</v>
      </c>
      <c r="D389" s="31" t="s">
        <v>81</v>
      </c>
      <c r="E389" s="31" t="s">
        <v>510</v>
      </c>
      <c r="F389" s="59"/>
      <c r="G389" s="109">
        <f>G390</f>
        <v>0</v>
      </c>
    </row>
    <row r="390" spans="1:7" ht="25.5" hidden="1">
      <c r="A390" s="132" t="s">
        <v>653</v>
      </c>
      <c r="B390" s="84">
        <v>910</v>
      </c>
      <c r="C390" s="31" t="s">
        <v>121</v>
      </c>
      <c r="D390" s="31" t="s">
        <v>81</v>
      </c>
      <c r="E390" s="31" t="s">
        <v>652</v>
      </c>
      <c r="F390" s="40"/>
      <c r="G390" s="108">
        <f>G392</f>
        <v>0</v>
      </c>
    </row>
    <row r="391" spans="1:7" ht="25.5" hidden="1">
      <c r="A391" s="180" t="s">
        <v>657</v>
      </c>
      <c r="B391" s="178">
        <v>910</v>
      </c>
      <c r="C391" s="175" t="s">
        <v>121</v>
      </c>
      <c r="D391" s="175" t="s">
        <v>81</v>
      </c>
      <c r="E391" s="175" t="s">
        <v>654</v>
      </c>
      <c r="F391" s="175"/>
      <c r="G391" s="186">
        <f>G392</f>
        <v>0</v>
      </c>
    </row>
    <row r="392" spans="1:7" ht="25.5" hidden="1">
      <c r="A392" s="132" t="s">
        <v>658</v>
      </c>
      <c r="B392" s="84">
        <v>910</v>
      </c>
      <c r="C392" s="31" t="s">
        <v>121</v>
      </c>
      <c r="D392" s="40" t="s">
        <v>81</v>
      </c>
      <c r="E392" s="40" t="s">
        <v>655</v>
      </c>
      <c r="F392" s="40"/>
      <c r="G392" s="108">
        <f>G393</f>
        <v>0</v>
      </c>
    </row>
    <row r="393" spans="1:7" ht="25.5" hidden="1">
      <c r="A393" s="131" t="s">
        <v>279</v>
      </c>
      <c r="B393" s="84">
        <v>910</v>
      </c>
      <c r="C393" s="31" t="s">
        <v>121</v>
      </c>
      <c r="D393" s="40" t="s">
        <v>81</v>
      </c>
      <c r="E393" s="40" t="s">
        <v>655</v>
      </c>
      <c r="F393" s="40" t="s">
        <v>268</v>
      </c>
      <c r="G393" s="108">
        <f>G394</f>
        <v>0</v>
      </c>
    </row>
    <row r="394" spans="1:7" ht="25.5" hidden="1">
      <c r="A394" s="130" t="s">
        <v>266</v>
      </c>
      <c r="B394" s="84">
        <v>910</v>
      </c>
      <c r="C394" s="31" t="s">
        <v>121</v>
      </c>
      <c r="D394" s="40" t="s">
        <v>81</v>
      </c>
      <c r="E394" s="40" t="s">
        <v>655</v>
      </c>
      <c r="F394" s="40" t="s">
        <v>656</v>
      </c>
      <c r="G394" s="117">
        <v>0</v>
      </c>
    </row>
    <row r="395" spans="1:7" ht="25.5">
      <c r="A395" s="39" t="s">
        <v>349</v>
      </c>
      <c r="B395" s="84">
        <v>910</v>
      </c>
      <c r="C395" s="31" t="s">
        <v>121</v>
      </c>
      <c r="D395" s="40" t="s">
        <v>81</v>
      </c>
      <c r="E395" s="40" t="s">
        <v>501</v>
      </c>
      <c r="F395" s="40"/>
      <c r="G395" s="119">
        <f>G398</f>
        <v>208.3</v>
      </c>
    </row>
    <row r="396" spans="1:7" ht="25.5">
      <c r="A396" s="39" t="s">
        <v>350</v>
      </c>
      <c r="B396" s="84">
        <v>910</v>
      </c>
      <c r="C396" s="31" t="s">
        <v>121</v>
      </c>
      <c r="D396" s="40" t="s">
        <v>81</v>
      </c>
      <c r="E396" s="40" t="s">
        <v>502</v>
      </c>
      <c r="F396" s="40"/>
      <c r="G396" s="119">
        <f>G398</f>
        <v>208.3</v>
      </c>
    </row>
    <row r="397" spans="1:7" ht="27.75" customHeight="1">
      <c r="A397" s="173" t="s">
        <v>555</v>
      </c>
      <c r="B397" s="174" t="s">
        <v>184</v>
      </c>
      <c r="C397" s="175" t="s">
        <v>121</v>
      </c>
      <c r="D397" s="181" t="s">
        <v>81</v>
      </c>
      <c r="E397" s="181" t="s">
        <v>503</v>
      </c>
      <c r="F397" s="181"/>
      <c r="G397" s="177">
        <f>G398</f>
        <v>208.3</v>
      </c>
    </row>
    <row r="398" spans="1:7" ht="51">
      <c r="A398" s="39" t="s">
        <v>699</v>
      </c>
      <c r="B398" s="84">
        <v>910</v>
      </c>
      <c r="C398" s="31" t="s">
        <v>121</v>
      </c>
      <c r="D398" s="40" t="s">
        <v>81</v>
      </c>
      <c r="E398" s="40" t="s">
        <v>504</v>
      </c>
      <c r="F398" s="40"/>
      <c r="G398" s="119">
        <f>G399+G402+G405</f>
        <v>208.3</v>
      </c>
    </row>
    <row r="399" spans="1:7" ht="25.5">
      <c r="A399" s="131" t="s">
        <v>279</v>
      </c>
      <c r="B399" s="84">
        <v>910</v>
      </c>
      <c r="C399" s="31" t="s">
        <v>121</v>
      </c>
      <c r="D399" s="40" t="s">
        <v>81</v>
      </c>
      <c r="E399" s="40" t="s">
        <v>504</v>
      </c>
      <c r="F399" s="40" t="s">
        <v>276</v>
      </c>
      <c r="G399" s="119">
        <f>G400</f>
        <v>60.3</v>
      </c>
    </row>
    <row r="400" spans="1:7" ht="25.5">
      <c r="A400" s="130" t="s">
        <v>266</v>
      </c>
      <c r="B400" s="84">
        <v>910</v>
      </c>
      <c r="C400" s="31" t="s">
        <v>121</v>
      </c>
      <c r="D400" s="40" t="s">
        <v>81</v>
      </c>
      <c r="E400" s="40" t="s">
        <v>504</v>
      </c>
      <c r="F400" s="40" t="s">
        <v>268</v>
      </c>
      <c r="G400" s="109">
        <v>60.3</v>
      </c>
    </row>
    <row r="401" spans="1:7" ht="51">
      <c r="A401" s="173" t="s">
        <v>664</v>
      </c>
      <c r="B401" s="178">
        <v>910</v>
      </c>
      <c r="C401" s="175" t="s">
        <v>121</v>
      </c>
      <c r="D401" s="181" t="s">
        <v>81</v>
      </c>
      <c r="E401" s="181" t="s">
        <v>662</v>
      </c>
      <c r="F401" s="181"/>
      <c r="G401" s="177">
        <f>G402+G405</f>
        <v>148</v>
      </c>
    </row>
    <row r="402" spans="1:7" ht="24" customHeight="1">
      <c r="A402" s="39" t="s">
        <v>287</v>
      </c>
      <c r="B402" s="84">
        <v>910</v>
      </c>
      <c r="C402" s="31" t="s">
        <v>121</v>
      </c>
      <c r="D402" s="40" t="s">
        <v>81</v>
      </c>
      <c r="E402" s="40" t="s">
        <v>505</v>
      </c>
      <c r="F402" s="73" t="s">
        <v>285</v>
      </c>
      <c r="G402" s="109">
        <f>G403+G404</f>
        <v>148</v>
      </c>
    </row>
    <row r="403" spans="1:7" ht="30.75" customHeight="1">
      <c r="A403" s="39" t="s">
        <v>288</v>
      </c>
      <c r="B403" s="84">
        <v>910</v>
      </c>
      <c r="C403" s="31" t="s">
        <v>121</v>
      </c>
      <c r="D403" s="40" t="s">
        <v>81</v>
      </c>
      <c r="E403" s="40" t="s">
        <v>505</v>
      </c>
      <c r="F403" s="73" t="s">
        <v>286</v>
      </c>
      <c r="G403" s="109">
        <v>100</v>
      </c>
    </row>
    <row r="404" spans="1:7" ht="29.25" customHeight="1">
      <c r="A404" s="39" t="s">
        <v>252</v>
      </c>
      <c r="B404" s="84">
        <v>910</v>
      </c>
      <c r="C404" s="31" t="s">
        <v>121</v>
      </c>
      <c r="D404" s="40" t="s">
        <v>81</v>
      </c>
      <c r="E404" s="40" t="s">
        <v>505</v>
      </c>
      <c r="F404" s="40" t="s">
        <v>248</v>
      </c>
      <c r="G404" s="109">
        <v>48</v>
      </c>
    </row>
    <row r="405" spans="1:7" ht="33" customHeight="1" hidden="1">
      <c r="A405" s="131" t="s">
        <v>270</v>
      </c>
      <c r="B405" s="84">
        <v>910</v>
      </c>
      <c r="C405" s="31" t="s">
        <v>121</v>
      </c>
      <c r="D405" s="40" t="s">
        <v>81</v>
      </c>
      <c r="E405" s="40" t="s">
        <v>505</v>
      </c>
      <c r="F405" s="40" t="s">
        <v>93</v>
      </c>
      <c r="G405" s="109">
        <f>G406</f>
        <v>0</v>
      </c>
    </row>
    <row r="406" spans="1:7" ht="16.5" customHeight="1" hidden="1">
      <c r="A406" s="131" t="s">
        <v>282</v>
      </c>
      <c r="B406" s="84">
        <v>910</v>
      </c>
      <c r="C406" s="31" t="s">
        <v>121</v>
      </c>
      <c r="D406" s="40" t="s">
        <v>81</v>
      </c>
      <c r="E406" s="40" t="s">
        <v>505</v>
      </c>
      <c r="F406" s="40" t="s">
        <v>85</v>
      </c>
      <c r="G406" s="109">
        <f>100-100</f>
        <v>0</v>
      </c>
    </row>
    <row r="407" spans="1:7" ht="21" customHeight="1">
      <c r="A407" s="137" t="s">
        <v>193</v>
      </c>
      <c r="B407" s="90">
        <v>910</v>
      </c>
      <c r="C407" s="29" t="s">
        <v>135</v>
      </c>
      <c r="D407" s="29"/>
      <c r="E407" s="29"/>
      <c r="F407" s="29"/>
      <c r="G407" s="112">
        <f>G408+G430+G436</f>
        <v>19071.3</v>
      </c>
    </row>
    <row r="408" spans="1:7" ht="24" customHeight="1">
      <c r="A408" s="32" t="s">
        <v>194</v>
      </c>
      <c r="B408" s="79" t="s">
        <v>184</v>
      </c>
      <c r="C408" s="30" t="s">
        <v>135</v>
      </c>
      <c r="D408" s="38" t="s">
        <v>75</v>
      </c>
      <c r="E408" s="38"/>
      <c r="F408" s="38"/>
      <c r="G408" s="111">
        <f>G409+G419+G422</f>
        <v>14939.1</v>
      </c>
    </row>
    <row r="409" spans="1:7" ht="30.75" customHeight="1" hidden="1">
      <c r="A409" s="132" t="s">
        <v>705</v>
      </c>
      <c r="B409" s="84">
        <v>910</v>
      </c>
      <c r="C409" s="31" t="s">
        <v>135</v>
      </c>
      <c r="D409" s="31" t="s">
        <v>75</v>
      </c>
      <c r="E409" s="31" t="s">
        <v>510</v>
      </c>
      <c r="F409" s="59"/>
      <c r="G409" s="109">
        <f>G410</f>
        <v>0</v>
      </c>
    </row>
    <row r="410" spans="1:7" ht="3" customHeight="1" hidden="1">
      <c r="A410" s="132" t="s">
        <v>528</v>
      </c>
      <c r="B410" s="84">
        <v>910</v>
      </c>
      <c r="C410" s="31" t="s">
        <v>135</v>
      </c>
      <c r="D410" s="31" t="s">
        <v>75</v>
      </c>
      <c r="E410" s="31" t="s">
        <v>529</v>
      </c>
      <c r="F410" s="59"/>
      <c r="G410" s="109">
        <f>G411</f>
        <v>0</v>
      </c>
    </row>
    <row r="411" spans="1:7" ht="25.5" hidden="1">
      <c r="A411" s="180" t="s">
        <v>556</v>
      </c>
      <c r="B411" s="178">
        <v>910</v>
      </c>
      <c r="C411" s="175" t="s">
        <v>135</v>
      </c>
      <c r="D411" s="175" t="s">
        <v>75</v>
      </c>
      <c r="E411" s="175" t="s">
        <v>530</v>
      </c>
      <c r="F411" s="175"/>
      <c r="G411" s="177">
        <f>G412</f>
        <v>0</v>
      </c>
    </row>
    <row r="412" spans="1:7" ht="25.5" hidden="1">
      <c r="A412" s="132" t="s">
        <v>515</v>
      </c>
      <c r="B412" s="84">
        <v>910</v>
      </c>
      <c r="C412" s="31" t="s">
        <v>135</v>
      </c>
      <c r="D412" s="31" t="s">
        <v>75</v>
      </c>
      <c r="E412" s="59" t="s">
        <v>531</v>
      </c>
      <c r="F412" s="59"/>
      <c r="G412" s="109">
        <f>G413</f>
        <v>0</v>
      </c>
    </row>
    <row r="413" spans="1:7" ht="27" customHeight="1" hidden="1">
      <c r="A413" s="131" t="s">
        <v>270</v>
      </c>
      <c r="B413" s="84">
        <v>910</v>
      </c>
      <c r="C413" s="31" t="s">
        <v>135</v>
      </c>
      <c r="D413" s="31" t="s">
        <v>75</v>
      </c>
      <c r="E413" s="59" t="s">
        <v>531</v>
      </c>
      <c r="F413" s="37" t="s">
        <v>93</v>
      </c>
      <c r="G413" s="109">
        <f>G414</f>
        <v>0</v>
      </c>
    </row>
    <row r="414" spans="1:7" ht="15" customHeight="1" hidden="1">
      <c r="A414" s="131" t="s">
        <v>282</v>
      </c>
      <c r="B414" s="84">
        <v>910</v>
      </c>
      <c r="C414" s="31" t="s">
        <v>135</v>
      </c>
      <c r="D414" s="31" t="s">
        <v>75</v>
      </c>
      <c r="E414" s="59" t="s">
        <v>531</v>
      </c>
      <c r="F414" s="37" t="s">
        <v>85</v>
      </c>
      <c r="G414" s="325">
        <f>320.9-320.9</f>
        <v>0</v>
      </c>
    </row>
    <row r="415" spans="1:7" ht="29.25" customHeight="1">
      <c r="A415" s="39" t="s">
        <v>700</v>
      </c>
      <c r="B415" s="85">
        <v>910</v>
      </c>
      <c r="C415" s="31" t="s">
        <v>135</v>
      </c>
      <c r="D415" s="40" t="s">
        <v>75</v>
      </c>
      <c r="E415" s="40" t="s">
        <v>459</v>
      </c>
      <c r="F415" s="40"/>
      <c r="G415" s="109">
        <f>G416</f>
        <v>2950</v>
      </c>
    </row>
    <row r="416" spans="1:7" ht="32.25" customHeight="1">
      <c r="A416" s="133" t="s">
        <v>701</v>
      </c>
      <c r="B416" s="253">
        <v>910</v>
      </c>
      <c r="C416" s="31" t="s">
        <v>135</v>
      </c>
      <c r="D416" s="40" t="s">
        <v>75</v>
      </c>
      <c r="E416" s="40" t="s">
        <v>702</v>
      </c>
      <c r="F416" s="40"/>
      <c r="G416" s="109">
        <f>G418</f>
        <v>2950</v>
      </c>
    </row>
    <row r="417" spans="1:7" ht="54.75" customHeight="1">
      <c r="A417" s="132" t="s">
        <v>759</v>
      </c>
      <c r="B417" s="253">
        <v>910</v>
      </c>
      <c r="C417" s="59" t="s">
        <v>135</v>
      </c>
      <c r="D417" s="270" t="s">
        <v>75</v>
      </c>
      <c r="E417" s="270" t="s">
        <v>703</v>
      </c>
      <c r="F417" s="270"/>
      <c r="G417" s="109">
        <f>G418</f>
        <v>2950</v>
      </c>
    </row>
    <row r="418" spans="1:7" ht="29.25" customHeight="1">
      <c r="A418" s="301" t="s">
        <v>760</v>
      </c>
      <c r="B418" s="178">
        <v>910</v>
      </c>
      <c r="C418" s="175" t="s">
        <v>135</v>
      </c>
      <c r="D418" s="181" t="s">
        <v>75</v>
      </c>
      <c r="E418" s="181" t="s">
        <v>758</v>
      </c>
      <c r="F418" s="181"/>
      <c r="G418" s="177">
        <f>G419</f>
        <v>2950</v>
      </c>
    </row>
    <row r="419" spans="1:7" ht="60" customHeight="1">
      <c r="A419" s="133" t="s">
        <v>756</v>
      </c>
      <c r="B419" s="62" t="s">
        <v>184</v>
      </c>
      <c r="C419" s="31" t="s">
        <v>135</v>
      </c>
      <c r="D419" s="40" t="s">
        <v>75</v>
      </c>
      <c r="E419" s="40" t="s">
        <v>704</v>
      </c>
      <c r="F419" s="40"/>
      <c r="G419" s="109">
        <f>G420</f>
        <v>2950</v>
      </c>
    </row>
    <row r="420" spans="1:7" ht="25.5">
      <c r="A420" s="131" t="s">
        <v>270</v>
      </c>
      <c r="B420" s="27">
        <v>910</v>
      </c>
      <c r="C420" s="31" t="s">
        <v>135</v>
      </c>
      <c r="D420" s="40" t="s">
        <v>75</v>
      </c>
      <c r="E420" s="40" t="s">
        <v>704</v>
      </c>
      <c r="F420" s="40" t="s">
        <v>93</v>
      </c>
      <c r="G420" s="109">
        <f>G421</f>
        <v>2950</v>
      </c>
    </row>
    <row r="421" spans="1:7" ht="19.5" customHeight="1">
      <c r="A421" s="131" t="s">
        <v>282</v>
      </c>
      <c r="B421" s="27">
        <v>910</v>
      </c>
      <c r="C421" s="31" t="s">
        <v>135</v>
      </c>
      <c r="D421" s="40" t="s">
        <v>75</v>
      </c>
      <c r="E421" s="40" t="s">
        <v>704</v>
      </c>
      <c r="F421" s="63" t="s">
        <v>85</v>
      </c>
      <c r="G421" s="108">
        <f>4500-250-1300</f>
        <v>2950</v>
      </c>
    </row>
    <row r="422" spans="1:7" ht="25.5">
      <c r="A422" s="130" t="s">
        <v>284</v>
      </c>
      <c r="B422" s="84">
        <v>910</v>
      </c>
      <c r="C422" s="31" t="s">
        <v>135</v>
      </c>
      <c r="D422" s="40" t="s">
        <v>75</v>
      </c>
      <c r="E422" s="63" t="s">
        <v>433</v>
      </c>
      <c r="F422" s="63"/>
      <c r="G422" s="116">
        <f>G423</f>
        <v>11989.1</v>
      </c>
    </row>
    <row r="423" spans="1:7" ht="39" customHeight="1">
      <c r="A423" s="132" t="s">
        <v>661</v>
      </c>
      <c r="B423" s="84">
        <v>910</v>
      </c>
      <c r="C423" s="31" t="s">
        <v>135</v>
      </c>
      <c r="D423" s="40" t="s">
        <v>75</v>
      </c>
      <c r="E423" s="63" t="s">
        <v>488</v>
      </c>
      <c r="F423" s="63"/>
      <c r="G423" s="116">
        <f>G424+G427</f>
        <v>11989.1</v>
      </c>
    </row>
    <row r="424" spans="1:7" ht="25.5" hidden="1">
      <c r="A424" s="132" t="s">
        <v>671</v>
      </c>
      <c r="B424" s="84">
        <v>910</v>
      </c>
      <c r="C424" s="31" t="s">
        <v>135</v>
      </c>
      <c r="D424" s="40" t="s">
        <v>75</v>
      </c>
      <c r="E424" s="63" t="s">
        <v>639</v>
      </c>
      <c r="F424" s="63"/>
      <c r="G424" s="116">
        <f>G425</f>
        <v>0</v>
      </c>
    </row>
    <row r="425" spans="1:7" ht="25.5" hidden="1">
      <c r="A425" s="131" t="s">
        <v>270</v>
      </c>
      <c r="B425" s="84">
        <v>910</v>
      </c>
      <c r="C425" s="31" t="s">
        <v>135</v>
      </c>
      <c r="D425" s="40" t="s">
        <v>75</v>
      </c>
      <c r="E425" s="63" t="s">
        <v>639</v>
      </c>
      <c r="F425" s="37" t="s">
        <v>93</v>
      </c>
      <c r="G425" s="116">
        <f>G426</f>
        <v>0</v>
      </c>
    </row>
    <row r="426" spans="1:7" ht="12.75" hidden="1">
      <c r="A426" s="131" t="s">
        <v>282</v>
      </c>
      <c r="B426" s="84">
        <v>910</v>
      </c>
      <c r="C426" s="31" t="s">
        <v>135</v>
      </c>
      <c r="D426" s="40" t="s">
        <v>75</v>
      </c>
      <c r="E426" s="63" t="s">
        <v>639</v>
      </c>
      <c r="F426" s="37" t="s">
        <v>85</v>
      </c>
      <c r="G426" s="108">
        <v>0</v>
      </c>
    </row>
    <row r="427" spans="1:7" ht="51">
      <c r="A427" s="132" t="s">
        <v>299</v>
      </c>
      <c r="B427" s="84">
        <v>910</v>
      </c>
      <c r="C427" s="31" t="s">
        <v>135</v>
      </c>
      <c r="D427" s="40" t="s">
        <v>75</v>
      </c>
      <c r="E427" s="63" t="s">
        <v>506</v>
      </c>
      <c r="F427" s="63"/>
      <c r="G427" s="116">
        <f>G428</f>
        <v>11989.1</v>
      </c>
    </row>
    <row r="428" spans="1:7" ht="25.5">
      <c r="A428" s="131" t="s">
        <v>270</v>
      </c>
      <c r="B428" s="84">
        <v>910</v>
      </c>
      <c r="C428" s="31" t="s">
        <v>135</v>
      </c>
      <c r="D428" s="40" t="s">
        <v>75</v>
      </c>
      <c r="E428" s="63" t="s">
        <v>506</v>
      </c>
      <c r="F428" s="63" t="s">
        <v>93</v>
      </c>
      <c r="G428" s="116">
        <f>G429</f>
        <v>11989.1</v>
      </c>
    </row>
    <row r="429" spans="1:7" ht="21" customHeight="1">
      <c r="A429" s="131" t="s">
        <v>282</v>
      </c>
      <c r="B429" s="84">
        <v>910</v>
      </c>
      <c r="C429" s="31" t="s">
        <v>135</v>
      </c>
      <c r="D429" s="40" t="s">
        <v>75</v>
      </c>
      <c r="E429" s="63" t="s">
        <v>506</v>
      </c>
      <c r="F429" s="63" t="s">
        <v>85</v>
      </c>
      <c r="G429" s="108">
        <f>11742.7+246.4</f>
        <v>11989.1</v>
      </c>
    </row>
    <row r="430" spans="1:7" ht="17.25" customHeight="1">
      <c r="A430" s="139" t="s">
        <v>196</v>
      </c>
      <c r="B430" s="89">
        <v>910</v>
      </c>
      <c r="C430" s="57" t="s">
        <v>135</v>
      </c>
      <c r="D430" s="61" t="s">
        <v>76</v>
      </c>
      <c r="E430" s="64"/>
      <c r="F430" s="64"/>
      <c r="G430" s="110">
        <f>G431</f>
        <v>1109</v>
      </c>
    </row>
    <row r="431" spans="1:7" ht="25.5">
      <c r="A431" s="130" t="s">
        <v>284</v>
      </c>
      <c r="B431" s="84">
        <v>910</v>
      </c>
      <c r="C431" s="31" t="s">
        <v>135</v>
      </c>
      <c r="D431" s="40" t="s">
        <v>76</v>
      </c>
      <c r="E431" s="40" t="s">
        <v>433</v>
      </c>
      <c r="F431" s="40"/>
      <c r="G431" s="119">
        <f>G432</f>
        <v>1109</v>
      </c>
    </row>
    <row r="432" spans="1:7" ht="38.25">
      <c r="A432" s="132" t="s">
        <v>661</v>
      </c>
      <c r="B432" s="84">
        <v>910</v>
      </c>
      <c r="C432" s="31" t="s">
        <v>135</v>
      </c>
      <c r="D432" s="40" t="s">
        <v>76</v>
      </c>
      <c r="E432" s="40" t="s">
        <v>488</v>
      </c>
      <c r="F432" s="40"/>
      <c r="G432" s="119">
        <f>G433</f>
        <v>1109</v>
      </c>
    </row>
    <row r="433" spans="1:7" ht="40.5" customHeight="1">
      <c r="A433" s="33" t="s">
        <v>309</v>
      </c>
      <c r="B433" s="84">
        <v>910</v>
      </c>
      <c r="C433" s="31" t="s">
        <v>135</v>
      </c>
      <c r="D433" s="40" t="s">
        <v>76</v>
      </c>
      <c r="E433" s="40" t="s">
        <v>489</v>
      </c>
      <c r="F433" s="40"/>
      <c r="G433" s="119">
        <f>G434</f>
        <v>1109</v>
      </c>
    </row>
    <row r="434" spans="1:7" ht="25.5">
      <c r="A434" s="131" t="s">
        <v>270</v>
      </c>
      <c r="B434" s="84">
        <v>910</v>
      </c>
      <c r="C434" s="31" t="s">
        <v>135</v>
      </c>
      <c r="D434" s="40" t="s">
        <v>76</v>
      </c>
      <c r="E434" s="40" t="s">
        <v>489</v>
      </c>
      <c r="F434" s="40" t="s">
        <v>93</v>
      </c>
      <c r="G434" s="119">
        <f>G435</f>
        <v>1109</v>
      </c>
    </row>
    <row r="435" spans="1:7" ht="16.5" customHeight="1">
      <c r="A435" s="131" t="s">
        <v>282</v>
      </c>
      <c r="B435" s="84">
        <v>910</v>
      </c>
      <c r="C435" s="31" t="s">
        <v>135</v>
      </c>
      <c r="D435" s="40" t="s">
        <v>76</v>
      </c>
      <c r="E435" s="40" t="s">
        <v>489</v>
      </c>
      <c r="F435" s="40" t="s">
        <v>85</v>
      </c>
      <c r="G435" s="109">
        <f>979+130</f>
        <v>1109</v>
      </c>
    </row>
    <row r="436" spans="1:7" ht="21" customHeight="1">
      <c r="A436" s="139" t="s">
        <v>206</v>
      </c>
      <c r="B436" s="89">
        <v>910</v>
      </c>
      <c r="C436" s="57" t="s">
        <v>135</v>
      </c>
      <c r="D436" s="61" t="s">
        <v>80</v>
      </c>
      <c r="E436" s="64"/>
      <c r="F436" s="64"/>
      <c r="G436" s="110">
        <f>G437</f>
        <v>3023.2</v>
      </c>
    </row>
    <row r="437" spans="1:7" ht="25.5">
      <c r="A437" s="130" t="s">
        <v>284</v>
      </c>
      <c r="B437" s="84">
        <v>910</v>
      </c>
      <c r="C437" s="31" t="s">
        <v>135</v>
      </c>
      <c r="D437" s="40" t="s">
        <v>80</v>
      </c>
      <c r="E437" s="63" t="s">
        <v>433</v>
      </c>
      <c r="F437" s="63"/>
      <c r="G437" s="116">
        <f>G438</f>
        <v>3023.2</v>
      </c>
    </row>
    <row r="438" spans="1:7" ht="25.5">
      <c r="A438" s="132" t="s">
        <v>641</v>
      </c>
      <c r="B438" s="84">
        <v>910</v>
      </c>
      <c r="C438" s="31" t="s">
        <v>135</v>
      </c>
      <c r="D438" s="40" t="s">
        <v>80</v>
      </c>
      <c r="E438" s="63" t="s">
        <v>488</v>
      </c>
      <c r="F438" s="63"/>
      <c r="G438" s="116">
        <f>G439</f>
        <v>3023.2</v>
      </c>
    </row>
    <row r="439" spans="1:7" ht="76.5">
      <c r="A439" s="131" t="s">
        <v>301</v>
      </c>
      <c r="B439" s="84">
        <v>910</v>
      </c>
      <c r="C439" s="31" t="s">
        <v>135</v>
      </c>
      <c r="D439" s="40" t="s">
        <v>80</v>
      </c>
      <c r="E439" s="63" t="s">
        <v>507</v>
      </c>
      <c r="F439" s="63"/>
      <c r="G439" s="116">
        <f>G440+G442</f>
        <v>3023.2</v>
      </c>
    </row>
    <row r="440" spans="1:7" ht="61.5" customHeight="1">
      <c r="A440" s="130" t="s">
        <v>303</v>
      </c>
      <c r="B440" s="84">
        <v>910</v>
      </c>
      <c r="C440" s="31" t="s">
        <v>135</v>
      </c>
      <c r="D440" s="40" t="s">
        <v>80</v>
      </c>
      <c r="E440" s="34" t="s">
        <v>507</v>
      </c>
      <c r="F440" s="34" t="s">
        <v>275</v>
      </c>
      <c r="G440" s="109">
        <f>G441</f>
        <v>2748</v>
      </c>
    </row>
    <row r="441" spans="1:7" ht="21" customHeight="1">
      <c r="A441" s="130" t="s">
        <v>302</v>
      </c>
      <c r="B441" s="84">
        <v>910</v>
      </c>
      <c r="C441" s="31" t="s">
        <v>135</v>
      </c>
      <c r="D441" s="40" t="s">
        <v>80</v>
      </c>
      <c r="E441" s="34" t="s">
        <v>507</v>
      </c>
      <c r="F441" s="34" t="s">
        <v>300</v>
      </c>
      <c r="G441" s="109">
        <f>2697.6+49.8+0.6</f>
        <v>2748</v>
      </c>
    </row>
    <row r="442" spans="1:7" ht="25.5">
      <c r="A442" s="131" t="s">
        <v>279</v>
      </c>
      <c r="B442" s="84">
        <v>910</v>
      </c>
      <c r="C442" s="31" t="s">
        <v>135</v>
      </c>
      <c r="D442" s="40" t="s">
        <v>80</v>
      </c>
      <c r="E442" s="34" t="s">
        <v>507</v>
      </c>
      <c r="F442" s="34" t="s">
        <v>276</v>
      </c>
      <c r="G442" s="109">
        <f>G443</f>
        <v>275.2</v>
      </c>
    </row>
    <row r="443" spans="1:7" ht="25.5">
      <c r="A443" s="130" t="s">
        <v>266</v>
      </c>
      <c r="B443" s="84">
        <v>910</v>
      </c>
      <c r="C443" s="31" t="s">
        <v>135</v>
      </c>
      <c r="D443" s="40" t="s">
        <v>80</v>
      </c>
      <c r="E443" s="34" t="s">
        <v>507</v>
      </c>
      <c r="F443" s="34" t="s">
        <v>268</v>
      </c>
      <c r="G443" s="109">
        <f>274.6+1.2-0.6</f>
        <v>275.2</v>
      </c>
    </row>
    <row r="444" spans="1:7" ht="18" customHeight="1">
      <c r="A444" s="146" t="s">
        <v>192</v>
      </c>
      <c r="B444" s="121">
        <v>910</v>
      </c>
      <c r="C444" s="122" t="s">
        <v>133</v>
      </c>
      <c r="D444" s="29"/>
      <c r="E444" s="29"/>
      <c r="F444" s="127"/>
      <c r="G444" s="123">
        <f>G445</f>
        <v>502.5</v>
      </c>
    </row>
    <row r="445" spans="1:7" ht="18" customHeight="1">
      <c r="A445" s="139" t="s">
        <v>105</v>
      </c>
      <c r="B445" s="89">
        <v>910</v>
      </c>
      <c r="C445" s="64" t="s">
        <v>133</v>
      </c>
      <c r="D445" s="64" t="s">
        <v>76</v>
      </c>
      <c r="E445" s="64"/>
      <c r="F445" s="64"/>
      <c r="G445" s="110">
        <f>G446</f>
        <v>502.5</v>
      </c>
    </row>
    <row r="446" spans="1:7" ht="25.5">
      <c r="A446" s="130" t="s">
        <v>284</v>
      </c>
      <c r="B446" s="84">
        <v>910</v>
      </c>
      <c r="C446" s="63" t="s">
        <v>133</v>
      </c>
      <c r="D446" s="63" t="s">
        <v>76</v>
      </c>
      <c r="E446" s="59" t="s">
        <v>433</v>
      </c>
      <c r="F446" s="34"/>
      <c r="G446" s="116">
        <f>G447</f>
        <v>502.5</v>
      </c>
    </row>
    <row r="447" spans="1:7" ht="38.25">
      <c r="A447" s="132" t="s">
        <v>661</v>
      </c>
      <c r="B447" s="253">
        <v>910</v>
      </c>
      <c r="C447" s="254" t="s">
        <v>133</v>
      </c>
      <c r="D447" s="254" t="s">
        <v>76</v>
      </c>
      <c r="E447" s="59" t="s">
        <v>488</v>
      </c>
      <c r="F447" s="59"/>
      <c r="G447" s="108">
        <f>G448+G451</f>
        <v>502.5</v>
      </c>
    </row>
    <row r="448" spans="1:7" ht="38.25">
      <c r="A448" s="58" t="s">
        <v>309</v>
      </c>
      <c r="B448" s="253">
        <v>910</v>
      </c>
      <c r="C448" s="254" t="s">
        <v>133</v>
      </c>
      <c r="D448" s="254" t="s">
        <v>76</v>
      </c>
      <c r="E448" s="59" t="s">
        <v>489</v>
      </c>
      <c r="F448" s="59"/>
      <c r="G448" s="108">
        <f>G449</f>
        <v>20</v>
      </c>
    </row>
    <row r="449" spans="1:7" ht="25.5">
      <c r="A449" s="144" t="s">
        <v>279</v>
      </c>
      <c r="B449" s="253">
        <v>910</v>
      </c>
      <c r="C449" s="254" t="s">
        <v>133</v>
      </c>
      <c r="D449" s="254" t="s">
        <v>76</v>
      </c>
      <c r="E449" s="59" t="s">
        <v>489</v>
      </c>
      <c r="F449" s="59" t="s">
        <v>276</v>
      </c>
      <c r="G449" s="108">
        <f>G450</f>
        <v>20</v>
      </c>
    </row>
    <row r="450" spans="1:7" ht="25.5">
      <c r="A450" s="132" t="s">
        <v>266</v>
      </c>
      <c r="B450" s="253">
        <v>910</v>
      </c>
      <c r="C450" s="254" t="s">
        <v>133</v>
      </c>
      <c r="D450" s="254" t="s">
        <v>76</v>
      </c>
      <c r="E450" s="59" t="s">
        <v>489</v>
      </c>
      <c r="F450" s="59" t="s">
        <v>268</v>
      </c>
      <c r="G450" s="108">
        <f>10+10</f>
        <v>20</v>
      </c>
    </row>
    <row r="451" spans="1:7" ht="51">
      <c r="A451" s="132" t="s">
        <v>304</v>
      </c>
      <c r="B451" s="253">
        <v>910</v>
      </c>
      <c r="C451" s="254" t="s">
        <v>133</v>
      </c>
      <c r="D451" s="254" t="s">
        <v>76</v>
      </c>
      <c r="E451" s="59" t="s">
        <v>508</v>
      </c>
      <c r="F451" s="59"/>
      <c r="G451" s="108">
        <f>G452</f>
        <v>482.5</v>
      </c>
    </row>
    <row r="452" spans="1:7" ht="25.5">
      <c r="A452" s="131" t="s">
        <v>270</v>
      </c>
      <c r="B452" s="84">
        <v>910</v>
      </c>
      <c r="C452" s="63" t="s">
        <v>133</v>
      </c>
      <c r="D452" s="63" t="s">
        <v>76</v>
      </c>
      <c r="E452" s="31" t="s">
        <v>508</v>
      </c>
      <c r="F452" s="31" t="s">
        <v>93</v>
      </c>
      <c r="G452" s="116">
        <f>G453</f>
        <v>482.5</v>
      </c>
    </row>
    <row r="453" spans="1:7" ht="17.25" customHeight="1">
      <c r="A453" s="131" t="s">
        <v>282</v>
      </c>
      <c r="B453" s="84">
        <v>910</v>
      </c>
      <c r="C453" s="63" t="s">
        <v>133</v>
      </c>
      <c r="D453" s="63" t="s">
        <v>76</v>
      </c>
      <c r="E453" s="31" t="s">
        <v>508</v>
      </c>
      <c r="F453" s="31" t="s">
        <v>85</v>
      </c>
      <c r="G453" s="108">
        <f>964.5-482</f>
        <v>482.5</v>
      </c>
    </row>
    <row r="454" spans="1:7" ht="12.75">
      <c r="A454" s="147" t="s">
        <v>305</v>
      </c>
      <c r="B454" s="87">
        <v>911</v>
      </c>
      <c r="C454" s="76"/>
      <c r="D454" s="76"/>
      <c r="E454" s="77"/>
      <c r="F454" s="77"/>
      <c r="G454" s="117">
        <f>G456</f>
        <v>1157.2</v>
      </c>
    </row>
    <row r="455" spans="1:7" ht="12.75">
      <c r="A455" s="137" t="s">
        <v>136</v>
      </c>
      <c r="B455" s="90">
        <v>911</v>
      </c>
      <c r="C455" s="29" t="s">
        <v>75</v>
      </c>
      <c r="D455" s="29"/>
      <c r="E455" s="29"/>
      <c r="F455" s="29"/>
      <c r="G455" s="104">
        <f>G456</f>
        <v>1157.2</v>
      </c>
    </row>
    <row r="456" spans="1:7" ht="38.25">
      <c r="A456" s="142" t="s">
        <v>179</v>
      </c>
      <c r="B456" s="88">
        <v>911</v>
      </c>
      <c r="C456" s="57" t="s">
        <v>75</v>
      </c>
      <c r="D456" s="57" t="s">
        <v>81</v>
      </c>
      <c r="E456" s="57"/>
      <c r="F456" s="57"/>
      <c r="G456" s="118">
        <f>G457</f>
        <v>1157.2</v>
      </c>
    </row>
    <row r="457" spans="1:7" ht="38.25">
      <c r="A457" s="130" t="s">
        <v>177</v>
      </c>
      <c r="B457" s="85">
        <v>911</v>
      </c>
      <c r="C457" s="31" t="s">
        <v>75</v>
      </c>
      <c r="D457" s="31" t="s">
        <v>81</v>
      </c>
      <c r="E457" s="31" t="s">
        <v>424</v>
      </c>
      <c r="F457" s="31"/>
      <c r="G457" s="107">
        <f>G458+G461</f>
        <v>1157.2</v>
      </c>
    </row>
    <row r="458" spans="1:7" ht="12.75">
      <c r="A458" s="130" t="s">
        <v>28</v>
      </c>
      <c r="B458" s="85">
        <v>911</v>
      </c>
      <c r="C458" s="31" t="s">
        <v>75</v>
      </c>
      <c r="D458" s="31" t="s">
        <v>81</v>
      </c>
      <c r="E458" s="31" t="s">
        <v>427</v>
      </c>
      <c r="F458" s="31"/>
      <c r="G458" s="107">
        <f>G459</f>
        <v>3</v>
      </c>
    </row>
    <row r="459" spans="1:7" ht="12.75">
      <c r="A459" s="130" t="s">
        <v>287</v>
      </c>
      <c r="B459" s="85">
        <v>911</v>
      </c>
      <c r="C459" s="31" t="s">
        <v>75</v>
      </c>
      <c r="D459" s="31" t="s">
        <v>81</v>
      </c>
      <c r="E459" s="31" t="s">
        <v>427</v>
      </c>
      <c r="F459" s="31" t="s">
        <v>285</v>
      </c>
      <c r="G459" s="107">
        <f>G460</f>
        <v>3</v>
      </c>
    </row>
    <row r="460" spans="1:7" ht="25.5">
      <c r="A460" s="39" t="s">
        <v>288</v>
      </c>
      <c r="B460" s="85">
        <v>911</v>
      </c>
      <c r="C460" s="31" t="s">
        <v>75</v>
      </c>
      <c r="D460" s="31" t="s">
        <v>81</v>
      </c>
      <c r="E460" s="31" t="s">
        <v>427</v>
      </c>
      <c r="F460" s="31" t="s">
        <v>286</v>
      </c>
      <c r="G460" s="106">
        <f>45-42</f>
        <v>3</v>
      </c>
    </row>
    <row r="461" spans="1:7" ht="25.5">
      <c r="A461" s="130" t="s">
        <v>180</v>
      </c>
      <c r="B461" s="85">
        <v>911</v>
      </c>
      <c r="C461" s="31" t="s">
        <v>75</v>
      </c>
      <c r="D461" s="31" t="s">
        <v>81</v>
      </c>
      <c r="E461" s="31" t="s">
        <v>426</v>
      </c>
      <c r="F461" s="31"/>
      <c r="G461" s="106">
        <f>G462</f>
        <v>1154.2</v>
      </c>
    </row>
    <row r="462" spans="1:7" ht="60" customHeight="1">
      <c r="A462" s="130" t="s">
        <v>277</v>
      </c>
      <c r="B462" s="85">
        <v>911</v>
      </c>
      <c r="C462" s="31" t="s">
        <v>75</v>
      </c>
      <c r="D462" s="31" t="s">
        <v>81</v>
      </c>
      <c r="E462" s="31" t="s">
        <v>426</v>
      </c>
      <c r="F462" s="31" t="s">
        <v>275</v>
      </c>
      <c r="G462" s="106">
        <f>G463</f>
        <v>1154.2</v>
      </c>
    </row>
    <row r="463" spans="1:7" ht="25.5">
      <c r="A463" s="130" t="s">
        <v>278</v>
      </c>
      <c r="B463" s="85">
        <v>911</v>
      </c>
      <c r="C463" s="31" t="s">
        <v>75</v>
      </c>
      <c r="D463" s="31" t="s">
        <v>81</v>
      </c>
      <c r="E463" s="31" t="s">
        <v>426</v>
      </c>
      <c r="F463" s="31" t="s">
        <v>265</v>
      </c>
      <c r="G463" s="106">
        <f>1332.2-178</f>
        <v>1154.2</v>
      </c>
    </row>
    <row r="464" spans="1:7" ht="27.75" customHeight="1">
      <c r="A464" s="324" t="s">
        <v>775</v>
      </c>
      <c r="B464" s="323" t="s">
        <v>761</v>
      </c>
      <c r="C464" s="323" t="s">
        <v>761</v>
      </c>
      <c r="D464" s="323" t="s">
        <v>761</v>
      </c>
      <c r="E464" s="323" t="s">
        <v>761</v>
      </c>
      <c r="F464" s="323" t="s">
        <v>761</v>
      </c>
      <c r="G464" s="322">
        <f>G12+G454</f>
        <v>206280.9</v>
      </c>
    </row>
  </sheetData>
  <sheetProtection/>
  <mergeCells count="9">
    <mergeCell ref="B1:G1"/>
    <mergeCell ref="B2:G2"/>
    <mergeCell ref="B3:G3"/>
    <mergeCell ref="A8:G8"/>
    <mergeCell ref="A9:G9"/>
    <mergeCell ref="A5:G5"/>
    <mergeCell ref="A7:G7"/>
    <mergeCell ref="A4:G4"/>
    <mergeCell ref="A6:G6"/>
  </mergeCells>
  <printOptions horizontalCentered="1"/>
  <pageMargins left="0.7874015748031497" right="0.1968503937007874" top="0.3937007874015748" bottom="0.3937007874015748" header="0.1574803149606299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52.125" style="14" customWidth="1"/>
    <col min="2" max="2" width="6.00390625" style="14" customWidth="1"/>
    <col min="3" max="3" width="5.375" style="14" customWidth="1"/>
    <col min="4" max="4" width="13.375" style="14" customWidth="1"/>
    <col min="5" max="5" width="6.00390625" style="72" customWidth="1"/>
    <col min="6" max="6" width="11.25390625" style="72" customWidth="1"/>
    <col min="7" max="16384" width="9.125" style="14" customWidth="1"/>
  </cols>
  <sheetData>
    <row r="1" spans="1:6" ht="12.75">
      <c r="A1" s="368" t="s">
        <v>320</v>
      </c>
      <c r="B1" s="368"/>
      <c r="C1" s="368"/>
      <c r="D1" s="368"/>
      <c r="E1" s="368"/>
      <c r="F1" s="368"/>
    </row>
    <row r="2" spans="1:6" ht="34.5" customHeight="1">
      <c r="A2" s="369" t="s">
        <v>855</v>
      </c>
      <c r="B2" s="369"/>
      <c r="C2" s="369"/>
      <c r="D2" s="369"/>
      <c r="E2" s="369"/>
      <c r="F2" s="369"/>
    </row>
    <row r="3" spans="1:6" ht="12.75">
      <c r="A3" s="370" t="s">
        <v>846</v>
      </c>
      <c r="B3" s="370"/>
      <c r="C3" s="370"/>
      <c r="D3" s="370"/>
      <c r="E3" s="370"/>
      <c r="F3" s="370"/>
    </row>
    <row r="4" spans="1:6" ht="15">
      <c r="A4" s="371" t="s">
        <v>207</v>
      </c>
      <c r="B4" s="371"/>
      <c r="C4" s="371"/>
      <c r="D4" s="371"/>
      <c r="E4" s="371"/>
      <c r="F4" s="371"/>
    </row>
    <row r="5" spans="1:6" ht="15">
      <c r="A5" s="371" t="s">
        <v>140</v>
      </c>
      <c r="B5" s="371"/>
      <c r="C5" s="371"/>
      <c r="D5" s="371"/>
      <c r="E5" s="371"/>
      <c r="F5" s="371"/>
    </row>
    <row r="6" spans="1:6" ht="15">
      <c r="A6" s="371" t="s">
        <v>204</v>
      </c>
      <c r="B6" s="371"/>
      <c r="C6" s="371"/>
      <c r="D6" s="371"/>
      <c r="E6" s="371"/>
      <c r="F6" s="371"/>
    </row>
    <row r="7" spans="1:6" ht="15">
      <c r="A7" s="371" t="s">
        <v>779</v>
      </c>
      <c r="B7" s="371"/>
      <c r="C7" s="371"/>
      <c r="D7" s="371"/>
      <c r="E7" s="371"/>
      <c r="F7" s="371"/>
    </row>
    <row r="8" spans="1:6" ht="31.5" customHeight="1">
      <c r="A8" s="365" t="s">
        <v>716</v>
      </c>
      <c r="B8" s="365"/>
      <c r="C8" s="365"/>
      <c r="D8" s="365"/>
      <c r="E8" s="365"/>
      <c r="F8" s="365"/>
    </row>
    <row r="9" ht="15.75">
      <c r="A9" s="134"/>
    </row>
    <row r="10" spans="1:6" ht="77.25" customHeight="1">
      <c r="A10" s="375" t="s">
        <v>735</v>
      </c>
      <c r="B10" s="375"/>
      <c r="C10" s="375"/>
      <c r="D10" s="375"/>
      <c r="E10" s="375"/>
      <c r="F10" s="375"/>
    </row>
    <row r="11" spans="1:5" ht="15.75">
      <c r="A11" s="10"/>
      <c r="E11" s="91" t="s">
        <v>53</v>
      </c>
    </row>
    <row r="12" spans="1:6" ht="15.75">
      <c r="A12" s="26"/>
      <c r="B12" s="26" t="s">
        <v>55</v>
      </c>
      <c r="C12" s="26" t="s">
        <v>56</v>
      </c>
      <c r="D12" s="26" t="s">
        <v>57</v>
      </c>
      <c r="E12" s="26" t="s">
        <v>58</v>
      </c>
      <c r="F12" s="92" t="s">
        <v>144</v>
      </c>
    </row>
    <row r="13" spans="1:6" ht="22.5" customHeight="1">
      <c r="A13" s="135" t="s">
        <v>578</v>
      </c>
      <c r="B13" s="28"/>
      <c r="C13" s="28"/>
      <c r="D13" s="28"/>
      <c r="E13" s="28"/>
      <c r="F13" s="128">
        <f>F14+F86+F92+F125+F181+F316+F325+F373+F412+F449</f>
        <v>206280.9</v>
      </c>
    </row>
    <row r="14" spans="1:6" ht="22.5" customHeight="1">
      <c r="A14" s="137" t="s">
        <v>136</v>
      </c>
      <c r="B14" s="29" t="s">
        <v>75</v>
      </c>
      <c r="C14" s="29"/>
      <c r="D14" s="29"/>
      <c r="E14" s="29"/>
      <c r="F14" s="104">
        <f>F15+F20+F28+F37+F42+F48</f>
        <v>24409.4</v>
      </c>
    </row>
    <row r="15" spans="1:6" ht="25.5">
      <c r="A15" s="138" t="s">
        <v>118</v>
      </c>
      <c r="B15" s="30" t="s">
        <v>75</v>
      </c>
      <c r="C15" s="30" t="s">
        <v>76</v>
      </c>
      <c r="D15" s="30"/>
      <c r="E15" s="30"/>
      <c r="F15" s="105">
        <f>F16</f>
        <v>956.7</v>
      </c>
    </row>
    <row r="16" spans="1:6" ht="38.25">
      <c r="A16" s="130" t="s">
        <v>177</v>
      </c>
      <c r="B16" s="31" t="s">
        <v>75</v>
      </c>
      <c r="C16" s="31" t="s">
        <v>76</v>
      </c>
      <c r="D16" s="31" t="s">
        <v>424</v>
      </c>
      <c r="E16" s="31"/>
      <c r="F16" s="107">
        <f>F17</f>
        <v>956.7</v>
      </c>
    </row>
    <row r="17" spans="1:6" ht="22.5" customHeight="1">
      <c r="A17" s="130" t="s">
        <v>178</v>
      </c>
      <c r="B17" s="31" t="s">
        <v>75</v>
      </c>
      <c r="C17" s="31" t="s">
        <v>76</v>
      </c>
      <c r="D17" s="31" t="s">
        <v>425</v>
      </c>
      <c r="E17" s="31"/>
      <c r="F17" s="107">
        <f>F18</f>
        <v>956.7</v>
      </c>
    </row>
    <row r="18" spans="1:6" ht="51">
      <c r="A18" s="130" t="s">
        <v>303</v>
      </c>
      <c r="B18" s="31" t="s">
        <v>75</v>
      </c>
      <c r="C18" s="31" t="s">
        <v>76</v>
      </c>
      <c r="D18" s="31" t="s">
        <v>425</v>
      </c>
      <c r="E18" s="31" t="s">
        <v>275</v>
      </c>
      <c r="F18" s="107">
        <f>F19</f>
        <v>956.7</v>
      </c>
    </row>
    <row r="19" spans="1:6" ht="25.5">
      <c r="A19" s="130" t="s">
        <v>306</v>
      </c>
      <c r="B19" s="31" t="s">
        <v>75</v>
      </c>
      <c r="C19" s="31" t="s">
        <v>76</v>
      </c>
      <c r="D19" s="31" t="s">
        <v>425</v>
      </c>
      <c r="E19" s="31" t="s">
        <v>265</v>
      </c>
      <c r="F19" s="106">
        <f>1496.7-540</f>
        <v>956.7</v>
      </c>
    </row>
    <row r="20" spans="1:6" ht="38.25">
      <c r="A20" s="142" t="s">
        <v>179</v>
      </c>
      <c r="B20" s="57" t="s">
        <v>75</v>
      </c>
      <c r="C20" s="57" t="s">
        <v>81</v>
      </c>
      <c r="D20" s="57"/>
      <c r="E20" s="57"/>
      <c r="F20" s="118">
        <f>F21</f>
        <v>1157.2</v>
      </c>
    </row>
    <row r="21" spans="1:6" ht="38.25">
      <c r="A21" s="130" t="s">
        <v>177</v>
      </c>
      <c r="B21" s="31" t="s">
        <v>75</v>
      </c>
      <c r="C21" s="31" t="s">
        <v>81</v>
      </c>
      <c r="D21" s="31" t="s">
        <v>424</v>
      </c>
      <c r="E21" s="31"/>
      <c r="F21" s="107">
        <f>F22+F25</f>
        <v>1157.2</v>
      </c>
    </row>
    <row r="22" spans="1:6" ht="12.75">
      <c r="A22" s="130" t="s">
        <v>28</v>
      </c>
      <c r="B22" s="31" t="s">
        <v>75</v>
      </c>
      <c r="C22" s="31" t="s">
        <v>81</v>
      </c>
      <c r="D22" s="31" t="s">
        <v>427</v>
      </c>
      <c r="E22" s="31"/>
      <c r="F22" s="107">
        <f>F23</f>
        <v>3</v>
      </c>
    </row>
    <row r="23" spans="1:6" ht="16.5" customHeight="1">
      <c r="A23" s="130" t="s">
        <v>287</v>
      </c>
      <c r="B23" s="31" t="s">
        <v>75</v>
      </c>
      <c r="C23" s="31" t="s">
        <v>81</v>
      </c>
      <c r="D23" s="31" t="s">
        <v>427</v>
      </c>
      <c r="E23" s="31" t="s">
        <v>285</v>
      </c>
      <c r="F23" s="107">
        <f>F24</f>
        <v>3</v>
      </c>
    </row>
    <row r="24" spans="1:6" ht="16.5" customHeight="1">
      <c r="A24" s="39" t="s">
        <v>288</v>
      </c>
      <c r="B24" s="31" t="s">
        <v>75</v>
      </c>
      <c r="C24" s="31" t="s">
        <v>81</v>
      </c>
      <c r="D24" s="31" t="s">
        <v>427</v>
      </c>
      <c r="E24" s="31" t="s">
        <v>286</v>
      </c>
      <c r="F24" s="106">
        <f>45-42</f>
        <v>3</v>
      </c>
    </row>
    <row r="25" spans="1:6" ht="25.5">
      <c r="A25" s="130" t="s">
        <v>180</v>
      </c>
      <c r="B25" s="31" t="s">
        <v>75</v>
      </c>
      <c r="C25" s="31" t="s">
        <v>81</v>
      </c>
      <c r="D25" s="31" t="s">
        <v>426</v>
      </c>
      <c r="E25" s="31"/>
      <c r="F25" s="106">
        <f>F26</f>
        <v>1154.2</v>
      </c>
    </row>
    <row r="26" spans="1:6" ht="54.75" customHeight="1">
      <c r="A26" s="130" t="s">
        <v>277</v>
      </c>
      <c r="B26" s="31" t="s">
        <v>75</v>
      </c>
      <c r="C26" s="31" t="s">
        <v>81</v>
      </c>
      <c r="D26" s="31" t="s">
        <v>426</v>
      </c>
      <c r="E26" s="31" t="s">
        <v>275</v>
      </c>
      <c r="F26" s="106">
        <f>F27</f>
        <v>1154.2</v>
      </c>
    </row>
    <row r="27" spans="1:6" ht="25.5">
      <c r="A27" s="130" t="s">
        <v>278</v>
      </c>
      <c r="B27" s="31" t="s">
        <v>75</v>
      </c>
      <c r="C27" s="31" t="s">
        <v>81</v>
      </c>
      <c r="D27" s="31" t="s">
        <v>426</v>
      </c>
      <c r="E27" s="31" t="s">
        <v>265</v>
      </c>
      <c r="F27" s="106">
        <f>1332.2-178</f>
        <v>1154.2</v>
      </c>
    </row>
    <row r="28" spans="1:6" ht="38.25">
      <c r="A28" s="138" t="s">
        <v>181</v>
      </c>
      <c r="B28" s="30" t="s">
        <v>75</v>
      </c>
      <c r="C28" s="30" t="s">
        <v>91</v>
      </c>
      <c r="D28" s="30"/>
      <c r="E28" s="30"/>
      <c r="F28" s="105">
        <f>F29</f>
        <v>13302.6</v>
      </c>
    </row>
    <row r="29" spans="1:6" ht="38.25">
      <c r="A29" s="130" t="s">
        <v>177</v>
      </c>
      <c r="B29" s="31" t="s">
        <v>75</v>
      </c>
      <c r="C29" s="31" t="s">
        <v>91</v>
      </c>
      <c r="D29" s="31" t="s">
        <v>428</v>
      </c>
      <c r="E29" s="31"/>
      <c r="F29" s="107">
        <f>F30</f>
        <v>13302.6</v>
      </c>
    </row>
    <row r="30" spans="1:6" ht="21.75" customHeight="1">
      <c r="A30" s="130" t="s">
        <v>249</v>
      </c>
      <c r="B30" s="31" t="s">
        <v>75</v>
      </c>
      <c r="C30" s="31" t="s">
        <v>91</v>
      </c>
      <c r="D30" s="31" t="s">
        <v>429</v>
      </c>
      <c r="E30" s="31"/>
      <c r="F30" s="119">
        <f>F31+F33+F35</f>
        <v>13302.6</v>
      </c>
    </row>
    <row r="31" spans="1:6" ht="51">
      <c r="A31" s="130" t="s">
        <v>293</v>
      </c>
      <c r="B31" s="31" t="s">
        <v>75</v>
      </c>
      <c r="C31" s="31" t="s">
        <v>91</v>
      </c>
      <c r="D31" s="31" t="s">
        <v>430</v>
      </c>
      <c r="E31" s="31" t="s">
        <v>275</v>
      </c>
      <c r="F31" s="109">
        <f>F32</f>
        <v>11339</v>
      </c>
    </row>
    <row r="32" spans="1:6" ht="30" customHeight="1">
      <c r="A32" s="130" t="s">
        <v>278</v>
      </c>
      <c r="B32" s="31" t="s">
        <v>75</v>
      </c>
      <c r="C32" s="31" t="s">
        <v>91</v>
      </c>
      <c r="D32" s="31" t="s">
        <v>429</v>
      </c>
      <c r="E32" s="31" t="s">
        <v>265</v>
      </c>
      <c r="F32" s="108">
        <f>10995.9+343.1</f>
        <v>11339</v>
      </c>
    </row>
    <row r="33" spans="1:6" ht="31.5" customHeight="1">
      <c r="A33" s="131" t="s">
        <v>279</v>
      </c>
      <c r="B33" s="31" t="s">
        <v>75</v>
      </c>
      <c r="C33" s="31" t="s">
        <v>91</v>
      </c>
      <c r="D33" s="31" t="s">
        <v>429</v>
      </c>
      <c r="E33" s="31" t="s">
        <v>276</v>
      </c>
      <c r="F33" s="108">
        <f>F34</f>
        <v>1865.9</v>
      </c>
    </row>
    <row r="34" spans="1:6" ht="25.5">
      <c r="A34" s="131" t="s">
        <v>266</v>
      </c>
      <c r="B34" s="31" t="s">
        <v>75</v>
      </c>
      <c r="C34" s="31" t="s">
        <v>91</v>
      </c>
      <c r="D34" s="31" t="s">
        <v>429</v>
      </c>
      <c r="E34" s="31" t="s">
        <v>268</v>
      </c>
      <c r="F34" s="108">
        <f>1340+169.9+356</f>
        <v>1865.9</v>
      </c>
    </row>
    <row r="35" spans="1:6" ht="18" customHeight="1">
      <c r="A35" s="131" t="s">
        <v>280</v>
      </c>
      <c r="B35" s="31" t="s">
        <v>75</v>
      </c>
      <c r="C35" s="31" t="s">
        <v>91</v>
      </c>
      <c r="D35" s="31" t="s">
        <v>429</v>
      </c>
      <c r="E35" s="31" t="s">
        <v>73</v>
      </c>
      <c r="F35" s="108">
        <f>F36</f>
        <v>97.7</v>
      </c>
    </row>
    <row r="36" spans="1:6" ht="18" customHeight="1">
      <c r="A36" s="131" t="s">
        <v>281</v>
      </c>
      <c r="B36" s="31" t="s">
        <v>75</v>
      </c>
      <c r="C36" s="31" t="s">
        <v>91</v>
      </c>
      <c r="D36" s="31" t="s">
        <v>429</v>
      </c>
      <c r="E36" s="31" t="s">
        <v>267</v>
      </c>
      <c r="F36" s="108">
        <v>97.7</v>
      </c>
    </row>
    <row r="37" spans="1:6" ht="38.25">
      <c r="A37" s="139" t="s">
        <v>195</v>
      </c>
      <c r="B37" s="57" t="s">
        <v>75</v>
      </c>
      <c r="C37" s="57" t="s">
        <v>86</v>
      </c>
      <c r="D37" s="64"/>
      <c r="E37" s="64"/>
      <c r="F37" s="110">
        <f>F38</f>
        <v>232.3</v>
      </c>
    </row>
    <row r="38" spans="1:6" ht="51">
      <c r="A38" s="140" t="s">
        <v>273</v>
      </c>
      <c r="B38" s="37" t="s">
        <v>75</v>
      </c>
      <c r="C38" s="37" t="s">
        <v>86</v>
      </c>
      <c r="D38" s="63" t="s">
        <v>431</v>
      </c>
      <c r="E38" s="63"/>
      <c r="F38" s="116">
        <f>F39</f>
        <v>232.3</v>
      </c>
    </row>
    <row r="39" spans="1:6" ht="63.75">
      <c r="A39" s="141" t="s">
        <v>274</v>
      </c>
      <c r="B39" s="37" t="s">
        <v>75</v>
      </c>
      <c r="C39" s="37" t="s">
        <v>86</v>
      </c>
      <c r="D39" s="63" t="s">
        <v>432</v>
      </c>
      <c r="E39" s="63"/>
      <c r="F39" s="116">
        <f>F40</f>
        <v>232.3</v>
      </c>
    </row>
    <row r="40" spans="1:6" ht="18.75" customHeight="1">
      <c r="A40" s="130" t="s">
        <v>290</v>
      </c>
      <c r="B40" s="37" t="s">
        <v>75</v>
      </c>
      <c r="C40" s="37" t="s">
        <v>86</v>
      </c>
      <c r="D40" s="63" t="s">
        <v>432</v>
      </c>
      <c r="E40" s="63" t="s">
        <v>97</v>
      </c>
      <c r="F40" s="116">
        <f>F41</f>
        <v>232.3</v>
      </c>
    </row>
    <row r="41" spans="1:6" ht="17.25" customHeight="1">
      <c r="A41" s="130" t="s">
        <v>25</v>
      </c>
      <c r="B41" s="37" t="s">
        <v>75</v>
      </c>
      <c r="C41" s="37" t="s">
        <v>86</v>
      </c>
      <c r="D41" s="63" t="s">
        <v>432</v>
      </c>
      <c r="E41" s="63" t="s">
        <v>99</v>
      </c>
      <c r="F41" s="108">
        <v>232.3</v>
      </c>
    </row>
    <row r="42" spans="1:6" ht="16.5" customHeight="1" hidden="1">
      <c r="A42" s="138" t="s">
        <v>132</v>
      </c>
      <c r="B42" s="30" t="s">
        <v>75</v>
      </c>
      <c r="C42" s="30" t="s">
        <v>135</v>
      </c>
      <c r="D42" s="30"/>
      <c r="E42" s="30"/>
      <c r="F42" s="111">
        <f>F43</f>
        <v>0</v>
      </c>
    </row>
    <row r="43" spans="1:6" ht="25.5" hidden="1">
      <c r="A43" s="130" t="s">
        <v>284</v>
      </c>
      <c r="B43" s="31" t="s">
        <v>75</v>
      </c>
      <c r="C43" s="31" t="s">
        <v>135</v>
      </c>
      <c r="D43" s="31" t="s">
        <v>433</v>
      </c>
      <c r="E43" s="31"/>
      <c r="F43" s="119">
        <f>F44</f>
        <v>0</v>
      </c>
    </row>
    <row r="44" spans="1:6" ht="12.75" hidden="1">
      <c r="A44" s="130" t="s">
        <v>134</v>
      </c>
      <c r="B44" s="31" t="s">
        <v>75</v>
      </c>
      <c r="C44" s="31" t="s">
        <v>135</v>
      </c>
      <c r="D44" s="31" t="s">
        <v>434</v>
      </c>
      <c r="E44" s="31"/>
      <c r="F44" s="119">
        <f>F47</f>
        <v>0</v>
      </c>
    </row>
    <row r="45" spans="1:6" ht="25.5" hidden="1">
      <c r="A45" s="130" t="s">
        <v>239</v>
      </c>
      <c r="B45" s="31" t="s">
        <v>75</v>
      </c>
      <c r="C45" s="31" t="s">
        <v>135</v>
      </c>
      <c r="D45" s="31" t="s">
        <v>435</v>
      </c>
      <c r="E45" s="31"/>
      <c r="F45" s="119">
        <f>F46</f>
        <v>0</v>
      </c>
    </row>
    <row r="46" spans="1:6" ht="12.75" hidden="1">
      <c r="A46" s="131" t="s">
        <v>280</v>
      </c>
      <c r="B46" s="31" t="s">
        <v>75</v>
      </c>
      <c r="C46" s="31" t="s">
        <v>135</v>
      </c>
      <c r="D46" s="31" t="s">
        <v>435</v>
      </c>
      <c r="E46" s="31" t="s">
        <v>73</v>
      </c>
      <c r="F46" s="119">
        <f>F47</f>
        <v>0</v>
      </c>
    </row>
    <row r="47" spans="1:6" ht="2.25" customHeight="1" hidden="1">
      <c r="A47" s="130" t="s">
        <v>246</v>
      </c>
      <c r="B47" s="31" t="s">
        <v>75</v>
      </c>
      <c r="C47" s="31" t="s">
        <v>135</v>
      </c>
      <c r="D47" s="31" t="s">
        <v>435</v>
      </c>
      <c r="E47" s="31" t="s">
        <v>247</v>
      </c>
      <c r="F47" s="109">
        <f>100-100</f>
        <v>0</v>
      </c>
    </row>
    <row r="48" spans="1:6" ht="18" customHeight="1">
      <c r="A48" s="138" t="s">
        <v>131</v>
      </c>
      <c r="B48" s="30" t="s">
        <v>75</v>
      </c>
      <c r="C48" s="30" t="s">
        <v>187</v>
      </c>
      <c r="D48" s="30"/>
      <c r="E48" s="30"/>
      <c r="F48" s="111">
        <f>+F49+F55+F59+F63</f>
        <v>8760.6</v>
      </c>
    </row>
    <row r="49" spans="1:6" ht="25.5" hidden="1">
      <c r="A49" s="132" t="s">
        <v>514</v>
      </c>
      <c r="B49" s="59" t="s">
        <v>75</v>
      </c>
      <c r="C49" s="59" t="s">
        <v>187</v>
      </c>
      <c r="D49" s="59" t="s">
        <v>510</v>
      </c>
      <c r="E49" s="59"/>
      <c r="F49" s="109">
        <f>F50</f>
        <v>0</v>
      </c>
    </row>
    <row r="50" spans="1:6" ht="25.5" hidden="1">
      <c r="A50" s="132" t="s">
        <v>576</v>
      </c>
      <c r="B50" s="59" t="s">
        <v>75</v>
      </c>
      <c r="C50" s="59" t="s">
        <v>187</v>
      </c>
      <c r="D50" s="59" t="s">
        <v>511</v>
      </c>
      <c r="E50" s="59"/>
      <c r="F50" s="109">
        <f>F51</f>
        <v>0</v>
      </c>
    </row>
    <row r="51" spans="1:6" ht="30.75" customHeight="1" hidden="1">
      <c r="A51" s="180" t="s">
        <v>543</v>
      </c>
      <c r="B51" s="175" t="s">
        <v>75</v>
      </c>
      <c r="C51" s="175" t="s">
        <v>187</v>
      </c>
      <c r="D51" s="175" t="s">
        <v>512</v>
      </c>
      <c r="E51" s="175"/>
      <c r="F51" s="177">
        <f>F52</f>
        <v>0</v>
      </c>
    </row>
    <row r="52" spans="1:6" ht="25.5" hidden="1">
      <c r="A52" s="132" t="s">
        <v>515</v>
      </c>
      <c r="B52" s="59" t="s">
        <v>75</v>
      </c>
      <c r="C52" s="59" t="s">
        <v>187</v>
      </c>
      <c r="D52" s="59" t="s">
        <v>516</v>
      </c>
      <c r="E52" s="59"/>
      <c r="F52" s="109">
        <f>F53</f>
        <v>0</v>
      </c>
    </row>
    <row r="53" spans="1:6" ht="25.5" hidden="1">
      <c r="A53" s="131" t="s">
        <v>279</v>
      </c>
      <c r="B53" s="59" t="s">
        <v>75</v>
      </c>
      <c r="C53" s="59" t="s">
        <v>187</v>
      </c>
      <c r="D53" s="59" t="s">
        <v>516</v>
      </c>
      <c r="E53" s="31" t="s">
        <v>276</v>
      </c>
      <c r="F53" s="109">
        <f>F54</f>
        <v>0</v>
      </c>
    </row>
    <row r="54" spans="1:6" ht="25.5" hidden="1">
      <c r="A54" s="131" t="s">
        <v>266</v>
      </c>
      <c r="B54" s="59" t="s">
        <v>75</v>
      </c>
      <c r="C54" s="59" t="s">
        <v>187</v>
      </c>
      <c r="D54" s="59" t="s">
        <v>516</v>
      </c>
      <c r="E54" s="31" t="s">
        <v>268</v>
      </c>
      <c r="F54" s="109">
        <f>100-100</f>
        <v>0</v>
      </c>
    </row>
    <row r="55" spans="1:6" ht="51">
      <c r="A55" s="140" t="s">
        <v>273</v>
      </c>
      <c r="B55" s="37" t="s">
        <v>75</v>
      </c>
      <c r="C55" s="37" t="s">
        <v>187</v>
      </c>
      <c r="D55" s="63" t="s">
        <v>431</v>
      </c>
      <c r="E55" s="63"/>
      <c r="F55" s="116">
        <f>F56</f>
        <v>448.8</v>
      </c>
    </row>
    <row r="56" spans="1:6" ht="89.25">
      <c r="A56" s="141" t="s">
        <v>541</v>
      </c>
      <c r="B56" s="37" t="s">
        <v>75</v>
      </c>
      <c r="C56" s="37" t="s">
        <v>187</v>
      </c>
      <c r="D56" s="63" t="s">
        <v>723</v>
      </c>
      <c r="E56" s="63"/>
      <c r="F56" s="108">
        <f>F57</f>
        <v>448.8</v>
      </c>
    </row>
    <row r="57" spans="1:6" ht="19.5" customHeight="1">
      <c r="A57" s="130" t="s">
        <v>290</v>
      </c>
      <c r="B57" s="37" t="s">
        <v>75</v>
      </c>
      <c r="C57" s="37" t="s">
        <v>187</v>
      </c>
      <c r="D57" s="63" t="s">
        <v>723</v>
      </c>
      <c r="E57" s="63" t="s">
        <v>97</v>
      </c>
      <c r="F57" s="108">
        <f>F58</f>
        <v>448.8</v>
      </c>
    </row>
    <row r="58" spans="1:6" ht="16.5" customHeight="1">
      <c r="A58" s="130" t="s">
        <v>25</v>
      </c>
      <c r="B58" s="37" t="s">
        <v>75</v>
      </c>
      <c r="C58" s="37" t="s">
        <v>187</v>
      </c>
      <c r="D58" s="63" t="s">
        <v>723</v>
      </c>
      <c r="E58" s="63" t="s">
        <v>99</v>
      </c>
      <c r="F58" s="108">
        <v>448.8</v>
      </c>
    </row>
    <row r="59" spans="1:6" ht="25.5">
      <c r="A59" s="130" t="s">
        <v>284</v>
      </c>
      <c r="B59" s="31" t="s">
        <v>75</v>
      </c>
      <c r="C59" s="31" t="s">
        <v>187</v>
      </c>
      <c r="D59" s="31" t="s">
        <v>433</v>
      </c>
      <c r="E59" s="31"/>
      <c r="F59" s="109">
        <f>F60++F63+F66+F73+F82</f>
        <v>8311.800000000001</v>
      </c>
    </row>
    <row r="60" spans="1:6" ht="38.25">
      <c r="A60" s="130" t="s">
        <v>291</v>
      </c>
      <c r="B60" s="31" t="s">
        <v>75</v>
      </c>
      <c r="C60" s="31" t="s">
        <v>187</v>
      </c>
      <c r="D60" s="31" t="s">
        <v>436</v>
      </c>
      <c r="E60" s="31"/>
      <c r="F60" s="119">
        <f>F61</f>
        <v>418.40000000000003</v>
      </c>
    </row>
    <row r="61" spans="1:6" ht="25.5">
      <c r="A61" s="131" t="s">
        <v>270</v>
      </c>
      <c r="B61" s="31" t="s">
        <v>75</v>
      </c>
      <c r="C61" s="31" t="s">
        <v>187</v>
      </c>
      <c r="D61" s="31" t="s">
        <v>436</v>
      </c>
      <c r="E61" s="31" t="s">
        <v>93</v>
      </c>
      <c r="F61" s="119">
        <f>F62</f>
        <v>418.40000000000003</v>
      </c>
    </row>
    <row r="62" spans="1:6" ht="15" customHeight="1">
      <c r="A62" s="131" t="s">
        <v>282</v>
      </c>
      <c r="B62" s="31" t="s">
        <v>75</v>
      </c>
      <c r="C62" s="31" t="s">
        <v>187</v>
      </c>
      <c r="D62" s="31" t="s">
        <v>436</v>
      </c>
      <c r="E62" s="31" t="s">
        <v>85</v>
      </c>
      <c r="F62" s="109">
        <f>406.3+12.1</f>
        <v>418.40000000000003</v>
      </c>
    </row>
    <row r="63" spans="1:6" ht="1.5" customHeight="1" hidden="1">
      <c r="A63" s="130" t="s">
        <v>329</v>
      </c>
      <c r="B63" s="31" t="s">
        <v>75</v>
      </c>
      <c r="C63" s="31" t="s">
        <v>187</v>
      </c>
      <c r="D63" s="31" t="s">
        <v>437</v>
      </c>
      <c r="E63" s="31"/>
      <c r="F63" s="109">
        <f>F64</f>
        <v>0</v>
      </c>
    </row>
    <row r="64" spans="1:6" ht="25.5" hidden="1">
      <c r="A64" s="131" t="s">
        <v>270</v>
      </c>
      <c r="B64" s="31" t="s">
        <v>75</v>
      </c>
      <c r="C64" s="31" t="s">
        <v>187</v>
      </c>
      <c r="D64" s="31" t="s">
        <v>437</v>
      </c>
      <c r="E64" s="31" t="s">
        <v>93</v>
      </c>
      <c r="F64" s="109">
        <f>F65</f>
        <v>0</v>
      </c>
    </row>
    <row r="65" spans="1:6" ht="12.75" hidden="1">
      <c r="A65" s="131" t="s">
        <v>282</v>
      </c>
      <c r="B65" s="31" t="s">
        <v>75</v>
      </c>
      <c r="C65" s="31" t="s">
        <v>187</v>
      </c>
      <c r="D65" s="31" t="s">
        <v>437</v>
      </c>
      <c r="E65" s="31" t="s">
        <v>85</v>
      </c>
      <c r="F65" s="109">
        <v>0</v>
      </c>
    </row>
    <row r="66" spans="1:6" ht="38.25">
      <c r="A66" s="130" t="s">
        <v>291</v>
      </c>
      <c r="B66" s="31" t="s">
        <v>75</v>
      </c>
      <c r="C66" s="31" t="s">
        <v>187</v>
      </c>
      <c r="D66" s="34" t="s">
        <v>513</v>
      </c>
      <c r="E66" s="31"/>
      <c r="F66" s="109">
        <f>F67+F69+F71</f>
        <v>7812.400000000001</v>
      </c>
    </row>
    <row r="67" spans="1:6" ht="51">
      <c r="A67" s="130" t="s">
        <v>303</v>
      </c>
      <c r="B67" s="31" t="s">
        <v>75</v>
      </c>
      <c r="C67" s="31" t="s">
        <v>187</v>
      </c>
      <c r="D67" s="34" t="s">
        <v>513</v>
      </c>
      <c r="E67" s="34" t="s">
        <v>275</v>
      </c>
      <c r="F67" s="109">
        <f>F68</f>
        <v>6814.400000000001</v>
      </c>
    </row>
    <row r="68" spans="1:6" ht="20.25" customHeight="1">
      <c r="A68" s="130" t="s">
        <v>302</v>
      </c>
      <c r="B68" s="31" t="s">
        <v>75</v>
      </c>
      <c r="C68" s="31" t="s">
        <v>187</v>
      </c>
      <c r="D68" s="34" t="s">
        <v>513</v>
      </c>
      <c r="E68" s="34" t="s">
        <v>300</v>
      </c>
      <c r="F68" s="109">
        <f>6638.8+175.6</f>
        <v>6814.400000000001</v>
      </c>
    </row>
    <row r="69" spans="1:6" ht="25.5">
      <c r="A69" s="131" t="s">
        <v>279</v>
      </c>
      <c r="B69" s="31" t="s">
        <v>75</v>
      </c>
      <c r="C69" s="31" t="s">
        <v>187</v>
      </c>
      <c r="D69" s="34" t="s">
        <v>513</v>
      </c>
      <c r="E69" s="34" t="s">
        <v>276</v>
      </c>
      <c r="F69" s="109">
        <f>F70</f>
        <v>981</v>
      </c>
    </row>
    <row r="70" spans="1:6" ht="27.75" customHeight="1">
      <c r="A70" s="130" t="s">
        <v>266</v>
      </c>
      <c r="B70" s="31" t="s">
        <v>75</v>
      </c>
      <c r="C70" s="31" t="s">
        <v>187</v>
      </c>
      <c r="D70" s="34" t="s">
        <v>513</v>
      </c>
      <c r="E70" s="34" t="s">
        <v>268</v>
      </c>
      <c r="F70" s="109">
        <f>1120+117-356+100</f>
        <v>981</v>
      </c>
    </row>
    <row r="71" spans="1:6" ht="17.25" customHeight="1">
      <c r="A71" s="131" t="s">
        <v>280</v>
      </c>
      <c r="B71" s="31" t="s">
        <v>75</v>
      </c>
      <c r="C71" s="31" t="s">
        <v>187</v>
      </c>
      <c r="D71" s="34" t="s">
        <v>513</v>
      </c>
      <c r="E71" s="31" t="s">
        <v>73</v>
      </c>
      <c r="F71" s="109">
        <f>F72</f>
        <v>17</v>
      </c>
    </row>
    <row r="72" spans="1:6" ht="18" customHeight="1">
      <c r="A72" s="131" t="s">
        <v>281</v>
      </c>
      <c r="B72" s="31" t="s">
        <v>75</v>
      </c>
      <c r="C72" s="31" t="s">
        <v>187</v>
      </c>
      <c r="D72" s="34" t="s">
        <v>513</v>
      </c>
      <c r="E72" s="31" t="s">
        <v>267</v>
      </c>
      <c r="F72" s="109">
        <v>17</v>
      </c>
    </row>
    <row r="73" spans="1:6" ht="34.5" customHeight="1">
      <c r="A73" s="130" t="s">
        <v>26</v>
      </c>
      <c r="B73" s="31" t="s">
        <v>75</v>
      </c>
      <c r="C73" s="31" t="s">
        <v>187</v>
      </c>
      <c r="D73" s="31" t="s">
        <v>438</v>
      </c>
      <c r="E73" s="31"/>
      <c r="F73" s="109">
        <f>F74+F77</f>
        <v>81</v>
      </c>
    </row>
    <row r="74" spans="1:6" ht="38.25">
      <c r="A74" s="130" t="s">
        <v>236</v>
      </c>
      <c r="B74" s="31" t="s">
        <v>75</v>
      </c>
      <c r="C74" s="31" t="s">
        <v>187</v>
      </c>
      <c r="D74" s="31" t="s">
        <v>439</v>
      </c>
      <c r="E74" s="31"/>
      <c r="F74" s="119">
        <f>F75</f>
        <v>43</v>
      </c>
    </row>
    <row r="75" spans="1:6" ht="25.5">
      <c r="A75" s="131" t="s">
        <v>279</v>
      </c>
      <c r="B75" s="31" t="s">
        <v>75</v>
      </c>
      <c r="C75" s="31" t="s">
        <v>187</v>
      </c>
      <c r="D75" s="31" t="s">
        <v>439</v>
      </c>
      <c r="E75" s="31" t="s">
        <v>276</v>
      </c>
      <c r="F75" s="129">
        <f>F76</f>
        <v>43</v>
      </c>
    </row>
    <row r="76" spans="1:6" ht="27" customHeight="1">
      <c r="A76" s="130" t="s">
        <v>266</v>
      </c>
      <c r="B76" s="31" t="s">
        <v>75</v>
      </c>
      <c r="C76" s="31" t="s">
        <v>187</v>
      </c>
      <c r="D76" s="31" t="s">
        <v>439</v>
      </c>
      <c r="E76" s="31" t="s">
        <v>268</v>
      </c>
      <c r="F76" s="109">
        <f>70-27</f>
        <v>43</v>
      </c>
    </row>
    <row r="77" spans="1:6" ht="24" customHeight="1">
      <c r="A77" s="132" t="s">
        <v>182</v>
      </c>
      <c r="B77" s="31" t="s">
        <v>75</v>
      </c>
      <c r="C77" s="31" t="s">
        <v>187</v>
      </c>
      <c r="D77" s="31" t="s">
        <v>440</v>
      </c>
      <c r="E77" s="31"/>
      <c r="F77" s="109">
        <f>F78+F80</f>
        <v>38</v>
      </c>
    </row>
    <row r="78" spans="1:6" ht="19.5" customHeight="1" hidden="1">
      <c r="A78" s="131" t="s">
        <v>279</v>
      </c>
      <c r="B78" s="31" t="s">
        <v>75</v>
      </c>
      <c r="C78" s="31" t="s">
        <v>187</v>
      </c>
      <c r="D78" s="31" t="s">
        <v>440</v>
      </c>
      <c r="E78" s="31" t="s">
        <v>276</v>
      </c>
      <c r="F78" s="109">
        <f>F79</f>
        <v>0</v>
      </c>
    </row>
    <row r="79" spans="1:6" ht="18" customHeight="1" hidden="1">
      <c r="A79" s="130" t="s">
        <v>266</v>
      </c>
      <c r="B79" s="31" t="s">
        <v>75</v>
      </c>
      <c r="C79" s="31" t="s">
        <v>187</v>
      </c>
      <c r="D79" s="31" t="s">
        <v>440</v>
      </c>
      <c r="E79" s="31" t="s">
        <v>268</v>
      </c>
      <c r="F79" s="109">
        <v>0</v>
      </c>
    </row>
    <row r="80" spans="1:6" ht="21.75" customHeight="1">
      <c r="A80" s="131" t="s">
        <v>280</v>
      </c>
      <c r="B80" s="31" t="s">
        <v>75</v>
      </c>
      <c r="C80" s="31" t="s">
        <v>187</v>
      </c>
      <c r="D80" s="31" t="s">
        <v>440</v>
      </c>
      <c r="E80" s="31" t="s">
        <v>73</v>
      </c>
      <c r="F80" s="109">
        <f>F81</f>
        <v>38</v>
      </c>
    </row>
    <row r="81" spans="1:6" ht="18" customHeight="1">
      <c r="A81" s="131" t="s">
        <v>281</v>
      </c>
      <c r="B81" s="31" t="s">
        <v>283</v>
      </c>
      <c r="C81" s="31" t="s">
        <v>187</v>
      </c>
      <c r="D81" s="31" t="s">
        <v>440</v>
      </c>
      <c r="E81" s="31" t="s">
        <v>267</v>
      </c>
      <c r="F81" s="109">
        <f>21+17</f>
        <v>38</v>
      </c>
    </row>
    <row r="82" spans="1:6" ht="25.5" hidden="1">
      <c r="A82" s="145" t="s">
        <v>294</v>
      </c>
      <c r="B82" s="31" t="s">
        <v>283</v>
      </c>
      <c r="C82" s="31" t="s">
        <v>187</v>
      </c>
      <c r="D82" s="37" t="s">
        <v>681</v>
      </c>
      <c r="E82" s="31"/>
      <c r="F82" s="109">
        <f>F83</f>
        <v>0</v>
      </c>
    </row>
    <row r="83" spans="1:6" ht="25.5" hidden="1">
      <c r="A83" s="145" t="s">
        <v>682</v>
      </c>
      <c r="B83" s="31" t="s">
        <v>283</v>
      </c>
      <c r="C83" s="31" t="s">
        <v>187</v>
      </c>
      <c r="D83" s="37" t="s">
        <v>681</v>
      </c>
      <c r="E83" s="63"/>
      <c r="F83" s="109">
        <f>F84</f>
        <v>0</v>
      </c>
    </row>
    <row r="84" spans="1:6" ht="25.5" hidden="1">
      <c r="A84" s="131" t="s">
        <v>279</v>
      </c>
      <c r="B84" s="31" t="s">
        <v>283</v>
      </c>
      <c r="C84" s="31" t="s">
        <v>187</v>
      </c>
      <c r="D84" s="37" t="s">
        <v>681</v>
      </c>
      <c r="E84" s="37" t="s">
        <v>276</v>
      </c>
      <c r="F84" s="109">
        <f>F85</f>
        <v>0</v>
      </c>
    </row>
    <row r="85" spans="1:6" ht="25.5" hidden="1">
      <c r="A85" s="130" t="s">
        <v>266</v>
      </c>
      <c r="B85" s="31" t="s">
        <v>283</v>
      </c>
      <c r="C85" s="31" t="s">
        <v>187</v>
      </c>
      <c r="D85" s="37" t="s">
        <v>681</v>
      </c>
      <c r="E85" s="37" t="s">
        <v>268</v>
      </c>
      <c r="F85" s="109">
        <f>200-200</f>
        <v>0</v>
      </c>
    </row>
    <row r="86" spans="1:6" ht="18" customHeight="1">
      <c r="A86" s="137" t="s">
        <v>784</v>
      </c>
      <c r="B86" s="29" t="s">
        <v>76</v>
      </c>
      <c r="C86" s="29"/>
      <c r="D86" s="29"/>
      <c r="E86" s="29"/>
      <c r="F86" s="112">
        <f>F87</f>
        <v>533</v>
      </c>
    </row>
    <row r="87" spans="1:6" ht="12.75">
      <c r="A87" s="132" t="s">
        <v>785</v>
      </c>
      <c r="B87" s="59" t="s">
        <v>76</v>
      </c>
      <c r="C87" s="59" t="s">
        <v>81</v>
      </c>
      <c r="D87" s="59"/>
      <c r="E87" s="59"/>
      <c r="F87" s="109">
        <f>F88</f>
        <v>533</v>
      </c>
    </row>
    <row r="88" spans="1:6" ht="25.5">
      <c r="A88" s="130" t="s">
        <v>284</v>
      </c>
      <c r="B88" s="59" t="s">
        <v>76</v>
      </c>
      <c r="C88" s="59" t="s">
        <v>81</v>
      </c>
      <c r="D88" s="59" t="s">
        <v>433</v>
      </c>
      <c r="E88" s="59"/>
      <c r="F88" s="109">
        <f>F89</f>
        <v>533</v>
      </c>
    </row>
    <row r="89" spans="1:6" ht="25.5">
      <c r="A89" s="132" t="s">
        <v>787</v>
      </c>
      <c r="B89" s="59" t="s">
        <v>76</v>
      </c>
      <c r="C89" s="59" t="s">
        <v>81</v>
      </c>
      <c r="D89" s="59" t="s">
        <v>791</v>
      </c>
      <c r="E89" s="59"/>
      <c r="F89" s="109">
        <f>F90</f>
        <v>533</v>
      </c>
    </row>
    <row r="90" spans="1:6" ht="51">
      <c r="A90" s="130" t="s">
        <v>786</v>
      </c>
      <c r="B90" s="59" t="s">
        <v>76</v>
      </c>
      <c r="C90" s="59" t="s">
        <v>81</v>
      </c>
      <c r="D90" s="59" t="s">
        <v>791</v>
      </c>
      <c r="E90" s="31" t="s">
        <v>275</v>
      </c>
      <c r="F90" s="109">
        <f>F91</f>
        <v>533</v>
      </c>
    </row>
    <row r="91" spans="1:6" ht="25.5">
      <c r="A91" s="130" t="s">
        <v>278</v>
      </c>
      <c r="B91" s="59" t="s">
        <v>76</v>
      </c>
      <c r="C91" s="59" t="s">
        <v>81</v>
      </c>
      <c r="D91" s="59" t="s">
        <v>791</v>
      </c>
      <c r="E91" s="31" t="s">
        <v>265</v>
      </c>
      <c r="F91" s="109">
        <v>533</v>
      </c>
    </row>
    <row r="92" spans="1:6" ht="29.25" customHeight="1">
      <c r="A92" s="137" t="s">
        <v>119</v>
      </c>
      <c r="B92" s="29" t="s">
        <v>81</v>
      </c>
      <c r="C92" s="29"/>
      <c r="D92" s="29"/>
      <c r="E92" s="29"/>
      <c r="F92" s="112">
        <f>F93+F104</f>
        <v>991.3</v>
      </c>
    </row>
    <row r="93" spans="1:6" ht="25.5">
      <c r="A93" s="32" t="s">
        <v>190</v>
      </c>
      <c r="B93" s="30" t="s">
        <v>81</v>
      </c>
      <c r="C93" s="30" t="s">
        <v>120</v>
      </c>
      <c r="D93" s="30"/>
      <c r="E93" s="30"/>
      <c r="F93" s="111">
        <f>F94</f>
        <v>128.7</v>
      </c>
    </row>
    <row r="94" spans="1:6" ht="51">
      <c r="A94" s="130" t="s">
        <v>353</v>
      </c>
      <c r="B94" s="34" t="s">
        <v>81</v>
      </c>
      <c r="C94" s="34" t="s">
        <v>120</v>
      </c>
      <c r="D94" s="126" t="s">
        <v>441</v>
      </c>
      <c r="E94" s="34"/>
      <c r="F94" s="109">
        <f>F95</f>
        <v>128.7</v>
      </c>
    </row>
    <row r="95" spans="1:6" ht="54" customHeight="1">
      <c r="A95" s="33" t="s">
        <v>346</v>
      </c>
      <c r="B95" s="34" t="s">
        <v>81</v>
      </c>
      <c r="C95" s="34" t="s">
        <v>120</v>
      </c>
      <c r="D95" s="126" t="s">
        <v>442</v>
      </c>
      <c r="E95" s="34"/>
      <c r="F95" s="109">
        <f>F96+F100</f>
        <v>128.7</v>
      </c>
    </row>
    <row r="96" spans="1:6" ht="51" hidden="1">
      <c r="A96" s="173" t="s">
        <v>535</v>
      </c>
      <c r="B96" s="175" t="s">
        <v>81</v>
      </c>
      <c r="C96" s="175" t="s">
        <v>120</v>
      </c>
      <c r="D96" s="176" t="s">
        <v>443</v>
      </c>
      <c r="E96" s="175"/>
      <c r="F96" s="177">
        <f>F97</f>
        <v>0</v>
      </c>
    </row>
    <row r="97" spans="1:6" ht="38.25" hidden="1">
      <c r="A97" s="58" t="s">
        <v>307</v>
      </c>
      <c r="B97" s="59" t="s">
        <v>81</v>
      </c>
      <c r="C97" s="59" t="s">
        <v>120</v>
      </c>
      <c r="D97" s="183" t="s">
        <v>444</v>
      </c>
      <c r="E97" s="34"/>
      <c r="F97" s="109">
        <f>F98</f>
        <v>0</v>
      </c>
    </row>
    <row r="98" spans="1:6" s="36" customFormat="1" ht="25.5" hidden="1">
      <c r="A98" s="131" t="s">
        <v>279</v>
      </c>
      <c r="B98" s="34" t="s">
        <v>81</v>
      </c>
      <c r="C98" s="34" t="s">
        <v>120</v>
      </c>
      <c r="D98" s="184" t="s">
        <v>444</v>
      </c>
      <c r="E98" s="34" t="s">
        <v>276</v>
      </c>
      <c r="F98" s="109">
        <f>F99</f>
        <v>0</v>
      </c>
    </row>
    <row r="99" spans="1:6" s="36" customFormat="1" ht="25.5" hidden="1">
      <c r="A99" s="130" t="s">
        <v>266</v>
      </c>
      <c r="B99" s="34" t="s">
        <v>81</v>
      </c>
      <c r="C99" s="34" t="s">
        <v>120</v>
      </c>
      <c r="D99" s="82" t="s">
        <v>444</v>
      </c>
      <c r="E99" s="63" t="s">
        <v>268</v>
      </c>
      <c r="F99" s="108">
        <f>50-50</f>
        <v>0</v>
      </c>
    </row>
    <row r="100" spans="1:6" s="36" customFormat="1" ht="71.25" customHeight="1">
      <c r="A100" s="226" t="s">
        <v>536</v>
      </c>
      <c r="B100" s="175" t="s">
        <v>81</v>
      </c>
      <c r="C100" s="175" t="s">
        <v>120</v>
      </c>
      <c r="D100" s="176" t="s">
        <v>517</v>
      </c>
      <c r="E100" s="185"/>
      <c r="F100" s="186">
        <f>F101</f>
        <v>128.7</v>
      </c>
    </row>
    <row r="101" spans="1:6" s="36" customFormat="1" ht="38.25">
      <c r="A101" s="58" t="s">
        <v>307</v>
      </c>
      <c r="B101" s="59" t="s">
        <v>81</v>
      </c>
      <c r="C101" s="59" t="s">
        <v>120</v>
      </c>
      <c r="D101" s="183" t="s">
        <v>518</v>
      </c>
      <c r="E101" s="59"/>
      <c r="F101" s="108">
        <f>F102</f>
        <v>128.7</v>
      </c>
    </row>
    <row r="102" spans="1:6" s="36" customFormat="1" ht="25.5">
      <c r="A102" s="131" t="s">
        <v>279</v>
      </c>
      <c r="B102" s="34" t="s">
        <v>81</v>
      </c>
      <c r="C102" s="34" t="s">
        <v>120</v>
      </c>
      <c r="D102" s="126" t="s">
        <v>518</v>
      </c>
      <c r="E102" s="34" t="s">
        <v>276</v>
      </c>
      <c r="F102" s="108">
        <f>F103</f>
        <v>128.7</v>
      </c>
    </row>
    <row r="103" spans="1:6" s="36" customFormat="1" ht="30" customHeight="1">
      <c r="A103" s="130" t="s">
        <v>266</v>
      </c>
      <c r="B103" s="34" t="s">
        <v>81</v>
      </c>
      <c r="C103" s="34" t="s">
        <v>120</v>
      </c>
      <c r="D103" s="62" t="s">
        <v>518</v>
      </c>
      <c r="E103" s="63" t="s">
        <v>268</v>
      </c>
      <c r="F103" s="108">
        <f>452.7-324</f>
        <v>128.7</v>
      </c>
    </row>
    <row r="104" spans="1:6" ht="30" customHeight="1">
      <c r="A104" s="138" t="s">
        <v>106</v>
      </c>
      <c r="B104" s="30" t="s">
        <v>81</v>
      </c>
      <c r="C104" s="30" t="s">
        <v>122</v>
      </c>
      <c r="D104" s="30"/>
      <c r="E104" s="30"/>
      <c r="F104" s="111">
        <f>F105</f>
        <v>862.6</v>
      </c>
    </row>
    <row r="105" spans="1:6" ht="51">
      <c r="A105" s="130" t="s">
        <v>353</v>
      </c>
      <c r="B105" s="34" t="s">
        <v>81</v>
      </c>
      <c r="C105" s="34" t="s">
        <v>122</v>
      </c>
      <c r="D105" s="34" t="s">
        <v>441</v>
      </c>
      <c r="E105" s="34"/>
      <c r="F105" s="109">
        <f>F106+F115+F120</f>
        <v>862.6</v>
      </c>
    </row>
    <row r="106" spans="1:6" ht="38.25">
      <c r="A106" s="130" t="s">
        <v>341</v>
      </c>
      <c r="B106" s="34" t="s">
        <v>81</v>
      </c>
      <c r="C106" s="34" t="s">
        <v>122</v>
      </c>
      <c r="D106" s="126" t="s">
        <v>445</v>
      </c>
      <c r="E106" s="34"/>
      <c r="F106" s="109">
        <f>F108+F112</f>
        <v>820.5</v>
      </c>
    </row>
    <row r="107" spans="1:6" s="36" customFormat="1" ht="38.25">
      <c r="A107" s="173" t="s">
        <v>537</v>
      </c>
      <c r="B107" s="175" t="s">
        <v>81</v>
      </c>
      <c r="C107" s="175" t="s">
        <v>122</v>
      </c>
      <c r="D107" s="176" t="s">
        <v>446</v>
      </c>
      <c r="E107" s="175"/>
      <c r="F107" s="177">
        <f>F108</f>
        <v>710.8</v>
      </c>
    </row>
    <row r="108" spans="1:6" s="36" customFormat="1" ht="25.5">
      <c r="A108" s="132" t="s">
        <v>351</v>
      </c>
      <c r="B108" s="34" t="s">
        <v>81</v>
      </c>
      <c r="C108" s="34" t="s">
        <v>122</v>
      </c>
      <c r="D108" s="126" t="s">
        <v>447</v>
      </c>
      <c r="E108" s="34"/>
      <c r="F108" s="109">
        <f>F109</f>
        <v>710.8</v>
      </c>
    </row>
    <row r="109" spans="1:6" s="36" customFormat="1" ht="25.5">
      <c r="A109" s="131" t="s">
        <v>279</v>
      </c>
      <c r="B109" s="34" t="s">
        <v>81</v>
      </c>
      <c r="C109" s="34" t="s">
        <v>122</v>
      </c>
      <c r="D109" s="126" t="s">
        <v>447</v>
      </c>
      <c r="E109" s="34" t="s">
        <v>276</v>
      </c>
      <c r="F109" s="109">
        <f>F110</f>
        <v>710.8</v>
      </c>
    </row>
    <row r="110" spans="1:6" s="36" customFormat="1" ht="25.5">
      <c r="A110" s="130" t="s">
        <v>266</v>
      </c>
      <c r="B110" s="34" t="s">
        <v>81</v>
      </c>
      <c r="C110" s="34" t="s">
        <v>122</v>
      </c>
      <c r="D110" s="126" t="s">
        <v>447</v>
      </c>
      <c r="E110" s="34" t="s">
        <v>268</v>
      </c>
      <c r="F110" s="109">
        <v>710.8</v>
      </c>
    </row>
    <row r="111" spans="1:6" s="36" customFormat="1" ht="25.5">
      <c r="A111" s="173" t="s">
        <v>538</v>
      </c>
      <c r="B111" s="175" t="s">
        <v>81</v>
      </c>
      <c r="C111" s="175" t="s">
        <v>122</v>
      </c>
      <c r="D111" s="176" t="s">
        <v>448</v>
      </c>
      <c r="E111" s="175"/>
      <c r="F111" s="177">
        <f>F112</f>
        <v>109.69999999999999</v>
      </c>
    </row>
    <row r="112" spans="1:6" s="36" customFormat="1" ht="25.5">
      <c r="A112" s="132" t="s">
        <v>351</v>
      </c>
      <c r="B112" s="34" t="s">
        <v>81</v>
      </c>
      <c r="C112" s="34" t="s">
        <v>122</v>
      </c>
      <c r="D112" s="126" t="s">
        <v>449</v>
      </c>
      <c r="E112" s="34"/>
      <c r="F112" s="109">
        <f>F113</f>
        <v>109.69999999999999</v>
      </c>
    </row>
    <row r="113" spans="1:6" s="36" customFormat="1" ht="25.5">
      <c r="A113" s="144" t="s">
        <v>279</v>
      </c>
      <c r="B113" s="34" t="s">
        <v>81</v>
      </c>
      <c r="C113" s="34" t="s">
        <v>122</v>
      </c>
      <c r="D113" s="126" t="s">
        <v>449</v>
      </c>
      <c r="E113" s="34" t="s">
        <v>276</v>
      </c>
      <c r="F113" s="109">
        <f>F114</f>
        <v>109.69999999999999</v>
      </c>
    </row>
    <row r="114" spans="1:6" s="36" customFormat="1" ht="25.5">
      <c r="A114" s="132" t="s">
        <v>266</v>
      </c>
      <c r="B114" s="34" t="s">
        <v>81</v>
      </c>
      <c r="C114" s="34" t="s">
        <v>122</v>
      </c>
      <c r="D114" s="126" t="s">
        <v>449</v>
      </c>
      <c r="E114" s="34" t="s">
        <v>268</v>
      </c>
      <c r="F114" s="109">
        <f>389.7-280</f>
        <v>109.69999999999999</v>
      </c>
    </row>
    <row r="115" spans="1:6" s="36" customFormat="1" ht="0.75" customHeight="1" hidden="1">
      <c r="A115" s="132" t="s">
        <v>342</v>
      </c>
      <c r="B115" s="34" t="s">
        <v>81</v>
      </c>
      <c r="C115" s="34" t="s">
        <v>122</v>
      </c>
      <c r="D115" s="126" t="s">
        <v>450</v>
      </c>
      <c r="E115" s="34"/>
      <c r="F115" s="109">
        <f>F117</f>
        <v>0</v>
      </c>
    </row>
    <row r="116" spans="1:6" s="36" customFormat="1" ht="51" hidden="1">
      <c r="A116" s="173" t="s">
        <v>540</v>
      </c>
      <c r="B116" s="175" t="s">
        <v>81</v>
      </c>
      <c r="C116" s="175" t="s">
        <v>122</v>
      </c>
      <c r="D116" s="176" t="s">
        <v>451</v>
      </c>
      <c r="E116" s="175"/>
      <c r="F116" s="177">
        <f>F117</f>
        <v>0</v>
      </c>
    </row>
    <row r="117" spans="1:6" s="36" customFormat="1" ht="38.25" hidden="1">
      <c r="A117" s="131" t="s">
        <v>347</v>
      </c>
      <c r="B117" s="34" t="s">
        <v>81</v>
      </c>
      <c r="C117" s="34" t="s">
        <v>122</v>
      </c>
      <c r="D117" s="126" t="s">
        <v>452</v>
      </c>
      <c r="E117" s="34"/>
      <c r="F117" s="109">
        <f>F118</f>
        <v>0</v>
      </c>
    </row>
    <row r="118" spans="1:6" s="36" customFormat="1" ht="25.5" hidden="1">
      <c r="A118" s="131" t="s">
        <v>279</v>
      </c>
      <c r="B118" s="34" t="s">
        <v>81</v>
      </c>
      <c r="C118" s="34" t="s">
        <v>122</v>
      </c>
      <c r="D118" s="126" t="s">
        <v>452</v>
      </c>
      <c r="E118" s="34" t="s">
        <v>276</v>
      </c>
      <c r="F118" s="109">
        <f>F119</f>
        <v>0</v>
      </c>
    </row>
    <row r="119" spans="1:6" s="36" customFormat="1" ht="25.5" hidden="1">
      <c r="A119" s="130" t="s">
        <v>266</v>
      </c>
      <c r="B119" s="34" t="s">
        <v>81</v>
      </c>
      <c r="C119" s="34" t="s">
        <v>122</v>
      </c>
      <c r="D119" s="126" t="s">
        <v>452</v>
      </c>
      <c r="E119" s="34" t="s">
        <v>268</v>
      </c>
      <c r="F119" s="109">
        <f>73.8-73.8</f>
        <v>0</v>
      </c>
    </row>
    <row r="120" spans="1:6" s="36" customFormat="1" ht="38.25">
      <c r="A120" s="130" t="s">
        <v>331</v>
      </c>
      <c r="B120" s="34" t="s">
        <v>81</v>
      </c>
      <c r="C120" s="34" t="s">
        <v>122</v>
      </c>
      <c r="D120" s="34" t="s">
        <v>453</v>
      </c>
      <c r="E120" s="34"/>
      <c r="F120" s="109">
        <f>F121</f>
        <v>42.1</v>
      </c>
    </row>
    <row r="121" spans="1:6" ht="51">
      <c r="A121" s="173" t="s">
        <v>539</v>
      </c>
      <c r="B121" s="175" t="s">
        <v>81</v>
      </c>
      <c r="C121" s="175" t="s">
        <v>122</v>
      </c>
      <c r="D121" s="175" t="s">
        <v>454</v>
      </c>
      <c r="E121" s="175"/>
      <c r="F121" s="177">
        <f>F122</f>
        <v>42.1</v>
      </c>
    </row>
    <row r="122" spans="1:6" ht="25.5">
      <c r="A122" s="132" t="s">
        <v>348</v>
      </c>
      <c r="B122" s="34" t="s">
        <v>81</v>
      </c>
      <c r="C122" s="34" t="s">
        <v>122</v>
      </c>
      <c r="D122" s="34" t="s">
        <v>455</v>
      </c>
      <c r="E122" s="34"/>
      <c r="F122" s="109">
        <f>F123</f>
        <v>42.1</v>
      </c>
    </row>
    <row r="123" spans="1:6" ht="25.5">
      <c r="A123" s="131" t="s">
        <v>270</v>
      </c>
      <c r="B123" s="34" t="s">
        <v>81</v>
      </c>
      <c r="C123" s="34" t="s">
        <v>122</v>
      </c>
      <c r="D123" s="34" t="s">
        <v>455</v>
      </c>
      <c r="E123" s="34" t="s">
        <v>93</v>
      </c>
      <c r="F123" s="109">
        <f>F124</f>
        <v>42.1</v>
      </c>
    </row>
    <row r="124" spans="1:6" ht="15" customHeight="1">
      <c r="A124" s="131" t="s">
        <v>282</v>
      </c>
      <c r="B124" s="34" t="s">
        <v>81</v>
      </c>
      <c r="C124" s="34" t="s">
        <v>122</v>
      </c>
      <c r="D124" s="34" t="s">
        <v>455</v>
      </c>
      <c r="E124" s="34" t="s">
        <v>85</v>
      </c>
      <c r="F124" s="109">
        <v>42.1</v>
      </c>
    </row>
    <row r="125" spans="1:6" s="36" customFormat="1" ht="21" customHeight="1">
      <c r="A125" s="35" t="s">
        <v>123</v>
      </c>
      <c r="B125" s="29" t="s">
        <v>91</v>
      </c>
      <c r="C125" s="29"/>
      <c r="D125" s="29"/>
      <c r="E125" s="29"/>
      <c r="F125" s="112">
        <f>F126+F162+F169</f>
        <v>32235.7</v>
      </c>
    </row>
    <row r="126" spans="1:6" s="36" customFormat="1" ht="18.75" customHeight="1">
      <c r="A126" s="32" t="s">
        <v>188</v>
      </c>
      <c r="B126" s="30" t="s">
        <v>91</v>
      </c>
      <c r="C126" s="30" t="s">
        <v>120</v>
      </c>
      <c r="D126" s="30"/>
      <c r="E126" s="30"/>
      <c r="F126" s="111">
        <f>F127+F157</f>
        <v>30596.2</v>
      </c>
    </row>
    <row r="127" spans="1:6" s="36" customFormat="1" ht="63.75">
      <c r="A127" s="130" t="s">
        <v>710</v>
      </c>
      <c r="B127" s="34" t="s">
        <v>91</v>
      </c>
      <c r="C127" s="34" t="s">
        <v>120</v>
      </c>
      <c r="D127" s="34" t="s">
        <v>456</v>
      </c>
      <c r="E127" s="34"/>
      <c r="F127" s="109">
        <f>F128+F137</f>
        <v>30596.2</v>
      </c>
    </row>
    <row r="128" spans="1:6" s="36" customFormat="1" ht="38.25">
      <c r="A128" s="132" t="s">
        <v>711</v>
      </c>
      <c r="B128" s="34" t="s">
        <v>91</v>
      </c>
      <c r="C128" s="34" t="s">
        <v>120</v>
      </c>
      <c r="D128" s="34" t="s">
        <v>457</v>
      </c>
      <c r="E128" s="34"/>
      <c r="F128" s="109">
        <f>F129+F133</f>
        <v>13340.7</v>
      </c>
    </row>
    <row r="129" spans="1:6" s="36" customFormat="1" ht="38.25">
      <c r="A129" s="173" t="s">
        <v>752</v>
      </c>
      <c r="B129" s="175" t="s">
        <v>91</v>
      </c>
      <c r="C129" s="175" t="s">
        <v>120</v>
      </c>
      <c r="D129" s="175" t="s">
        <v>458</v>
      </c>
      <c r="E129" s="175"/>
      <c r="F129" s="177">
        <f>F130</f>
        <v>10640.7</v>
      </c>
    </row>
    <row r="130" spans="1:6" s="36" customFormat="1" ht="114.75">
      <c r="A130" s="132" t="s">
        <v>613</v>
      </c>
      <c r="B130" s="34" t="s">
        <v>91</v>
      </c>
      <c r="C130" s="34" t="s">
        <v>120</v>
      </c>
      <c r="D130" s="34" t="s">
        <v>724</v>
      </c>
      <c r="E130" s="34"/>
      <c r="F130" s="109">
        <f>F131</f>
        <v>10640.7</v>
      </c>
    </row>
    <row r="131" spans="1:6" s="36" customFormat="1" ht="18" customHeight="1">
      <c r="A131" s="130" t="s">
        <v>290</v>
      </c>
      <c r="B131" s="34" t="s">
        <v>91</v>
      </c>
      <c r="C131" s="34" t="s">
        <v>120</v>
      </c>
      <c r="D131" s="34" t="s">
        <v>724</v>
      </c>
      <c r="E131" s="63" t="s">
        <v>97</v>
      </c>
      <c r="F131" s="109">
        <f>F132</f>
        <v>10640.7</v>
      </c>
    </row>
    <row r="132" spans="1:6" s="36" customFormat="1" ht="16.5" customHeight="1">
      <c r="A132" s="130" t="s">
        <v>25</v>
      </c>
      <c r="B132" s="34" t="s">
        <v>91</v>
      </c>
      <c r="C132" s="34" t="s">
        <v>120</v>
      </c>
      <c r="D132" s="34" t="s">
        <v>724</v>
      </c>
      <c r="E132" s="63" t="s">
        <v>99</v>
      </c>
      <c r="F132" s="109">
        <f>8054.3+2586.4</f>
        <v>10640.7</v>
      </c>
    </row>
    <row r="133" spans="1:6" s="36" customFormat="1" ht="38.25">
      <c r="A133" s="173" t="s">
        <v>751</v>
      </c>
      <c r="B133" s="175" t="s">
        <v>91</v>
      </c>
      <c r="C133" s="175" t="s">
        <v>120</v>
      </c>
      <c r="D133" s="175" t="s">
        <v>750</v>
      </c>
      <c r="E133" s="185"/>
      <c r="F133" s="177">
        <f>F134</f>
        <v>2700</v>
      </c>
    </row>
    <row r="134" spans="1:6" s="36" customFormat="1" ht="114.75">
      <c r="A134" s="132" t="s">
        <v>614</v>
      </c>
      <c r="B134" s="34" t="s">
        <v>91</v>
      </c>
      <c r="C134" s="34" t="s">
        <v>120</v>
      </c>
      <c r="D134" s="34" t="s">
        <v>725</v>
      </c>
      <c r="E134" s="34"/>
      <c r="F134" s="109">
        <f>F135</f>
        <v>2700</v>
      </c>
    </row>
    <row r="135" spans="1:6" s="36" customFormat="1" ht="21.75" customHeight="1">
      <c r="A135" s="130" t="s">
        <v>290</v>
      </c>
      <c r="B135" s="34" t="s">
        <v>91</v>
      </c>
      <c r="C135" s="34" t="s">
        <v>120</v>
      </c>
      <c r="D135" s="34" t="s">
        <v>725</v>
      </c>
      <c r="E135" s="63" t="s">
        <v>97</v>
      </c>
      <c r="F135" s="109">
        <f>F136</f>
        <v>2700</v>
      </c>
    </row>
    <row r="136" spans="1:6" s="36" customFormat="1" ht="18.75" customHeight="1">
      <c r="A136" s="130" t="s">
        <v>25</v>
      </c>
      <c r="B136" s="34" t="s">
        <v>91</v>
      </c>
      <c r="C136" s="34" t="s">
        <v>120</v>
      </c>
      <c r="D136" s="34" t="s">
        <v>725</v>
      </c>
      <c r="E136" s="63" t="s">
        <v>99</v>
      </c>
      <c r="F136" s="109">
        <v>2700</v>
      </c>
    </row>
    <row r="137" spans="1:6" s="36" customFormat="1" ht="36.75" customHeight="1">
      <c r="A137" s="130" t="s">
        <v>806</v>
      </c>
      <c r="B137" s="59" t="s">
        <v>91</v>
      </c>
      <c r="C137" s="59" t="s">
        <v>120</v>
      </c>
      <c r="D137" s="59" t="s">
        <v>579</v>
      </c>
      <c r="E137" s="63"/>
      <c r="F137" s="109">
        <f>F138+F145</f>
        <v>17255.5</v>
      </c>
    </row>
    <row r="138" spans="1:6" s="36" customFormat="1" ht="28.5" customHeight="1">
      <c r="A138" s="180" t="s">
        <v>854</v>
      </c>
      <c r="B138" s="175" t="s">
        <v>91</v>
      </c>
      <c r="C138" s="175" t="s">
        <v>120</v>
      </c>
      <c r="D138" s="175" t="s">
        <v>580</v>
      </c>
      <c r="E138" s="185"/>
      <c r="F138" s="177">
        <f>F139+F142</f>
        <v>11319.2</v>
      </c>
    </row>
    <row r="139" spans="1:6" s="36" customFormat="1" ht="30" customHeight="1">
      <c r="A139" s="132" t="s">
        <v>837</v>
      </c>
      <c r="B139" s="34" t="s">
        <v>91</v>
      </c>
      <c r="C139" s="34" t="s">
        <v>120</v>
      </c>
      <c r="D139" s="34" t="s">
        <v>632</v>
      </c>
      <c r="E139" s="63"/>
      <c r="F139" s="109">
        <f>F140</f>
        <v>3957</v>
      </c>
    </row>
    <row r="140" spans="1:6" s="36" customFormat="1" ht="27.75" customHeight="1">
      <c r="A140" s="131" t="s">
        <v>279</v>
      </c>
      <c r="B140" s="34" t="s">
        <v>91</v>
      </c>
      <c r="C140" s="34" t="s">
        <v>120</v>
      </c>
      <c r="D140" s="34" t="s">
        <v>632</v>
      </c>
      <c r="E140" s="34" t="s">
        <v>276</v>
      </c>
      <c r="F140" s="109">
        <f>F141</f>
        <v>3957</v>
      </c>
    </row>
    <row r="141" spans="1:6" s="36" customFormat="1" ht="25.5">
      <c r="A141" s="130" t="s">
        <v>266</v>
      </c>
      <c r="B141" s="34" t="s">
        <v>91</v>
      </c>
      <c r="C141" s="34" t="s">
        <v>120</v>
      </c>
      <c r="D141" s="34" t="s">
        <v>632</v>
      </c>
      <c r="E141" s="34" t="s">
        <v>268</v>
      </c>
      <c r="F141" s="109">
        <v>3957</v>
      </c>
    </row>
    <row r="142" spans="1:6" s="36" customFormat="1" ht="25.5">
      <c r="A142" s="132" t="s">
        <v>842</v>
      </c>
      <c r="B142" s="34" t="s">
        <v>91</v>
      </c>
      <c r="C142" s="34" t="s">
        <v>120</v>
      </c>
      <c r="D142" s="34" t="s">
        <v>631</v>
      </c>
      <c r="E142" s="63"/>
      <c r="F142" s="109">
        <f>F143</f>
        <v>7362.2</v>
      </c>
    </row>
    <row r="143" spans="1:6" s="36" customFormat="1" ht="25.5">
      <c r="A143" s="131" t="s">
        <v>279</v>
      </c>
      <c r="B143" s="34" t="s">
        <v>91</v>
      </c>
      <c r="C143" s="34" t="s">
        <v>120</v>
      </c>
      <c r="D143" s="34" t="s">
        <v>631</v>
      </c>
      <c r="E143" s="34" t="s">
        <v>276</v>
      </c>
      <c r="F143" s="109">
        <f>F144</f>
        <v>7362.2</v>
      </c>
    </row>
    <row r="144" spans="1:6" s="36" customFormat="1" ht="25.5">
      <c r="A144" s="130" t="s">
        <v>266</v>
      </c>
      <c r="B144" s="34" t="s">
        <v>91</v>
      </c>
      <c r="C144" s="34" t="s">
        <v>120</v>
      </c>
      <c r="D144" s="34" t="s">
        <v>631</v>
      </c>
      <c r="E144" s="34" t="s">
        <v>268</v>
      </c>
      <c r="F144" s="109">
        <f>1000+6362.2</f>
        <v>7362.2</v>
      </c>
    </row>
    <row r="145" spans="1:6" s="36" customFormat="1" ht="30" customHeight="1">
      <c r="A145" s="180" t="s">
        <v>853</v>
      </c>
      <c r="B145" s="175" t="s">
        <v>91</v>
      </c>
      <c r="C145" s="175" t="s">
        <v>120</v>
      </c>
      <c r="D145" s="175" t="s">
        <v>788</v>
      </c>
      <c r="E145" s="185"/>
      <c r="F145" s="177">
        <f>F146+F149</f>
        <v>5936.3</v>
      </c>
    </row>
    <row r="146" spans="1:6" s="36" customFormat="1" ht="38.25">
      <c r="A146" s="132" t="s">
        <v>852</v>
      </c>
      <c r="B146" s="59" t="s">
        <v>91</v>
      </c>
      <c r="C146" s="59" t="s">
        <v>120</v>
      </c>
      <c r="D146" s="59" t="s">
        <v>836</v>
      </c>
      <c r="E146" s="254"/>
      <c r="F146" s="109">
        <f>F147</f>
        <v>2520</v>
      </c>
    </row>
    <row r="147" spans="1:6" s="36" customFormat="1" ht="21" customHeight="1">
      <c r="A147" s="130" t="s">
        <v>290</v>
      </c>
      <c r="B147" s="59" t="s">
        <v>91</v>
      </c>
      <c r="C147" s="59" t="s">
        <v>120</v>
      </c>
      <c r="D147" s="59" t="s">
        <v>836</v>
      </c>
      <c r="E147" s="34" t="s">
        <v>97</v>
      </c>
      <c r="F147" s="109">
        <f>F148</f>
        <v>2520</v>
      </c>
    </row>
    <row r="148" spans="1:6" s="36" customFormat="1" ht="18" customHeight="1">
      <c r="A148" s="130" t="s">
        <v>25</v>
      </c>
      <c r="B148" s="59" t="s">
        <v>91</v>
      </c>
      <c r="C148" s="59" t="s">
        <v>120</v>
      </c>
      <c r="D148" s="59" t="s">
        <v>836</v>
      </c>
      <c r="E148" s="34" t="s">
        <v>99</v>
      </c>
      <c r="F148" s="109">
        <v>2520</v>
      </c>
    </row>
    <row r="149" spans="1:6" s="36" customFormat="1" ht="38.25">
      <c r="A149" s="132" t="s">
        <v>843</v>
      </c>
      <c r="B149" s="34" t="s">
        <v>91</v>
      </c>
      <c r="C149" s="34" t="s">
        <v>120</v>
      </c>
      <c r="D149" s="34" t="s">
        <v>789</v>
      </c>
      <c r="E149" s="63"/>
      <c r="F149" s="109">
        <f>F150</f>
        <v>3416.3</v>
      </c>
    </row>
    <row r="150" spans="1:6" s="36" customFormat="1" ht="18" customHeight="1">
      <c r="A150" s="130" t="s">
        <v>290</v>
      </c>
      <c r="B150" s="34" t="s">
        <v>91</v>
      </c>
      <c r="C150" s="34" t="s">
        <v>120</v>
      </c>
      <c r="D150" s="37" t="s">
        <v>789</v>
      </c>
      <c r="E150" s="34" t="s">
        <v>97</v>
      </c>
      <c r="F150" s="109">
        <f>F151</f>
        <v>3416.3</v>
      </c>
    </row>
    <row r="151" spans="1:6" s="36" customFormat="1" ht="18" customHeight="1">
      <c r="A151" s="130" t="s">
        <v>25</v>
      </c>
      <c r="B151" s="34" t="s">
        <v>91</v>
      </c>
      <c r="C151" s="34" t="s">
        <v>120</v>
      </c>
      <c r="D151" s="37" t="s">
        <v>789</v>
      </c>
      <c r="E151" s="34" t="s">
        <v>99</v>
      </c>
      <c r="F151" s="109">
        <f>2006.3+1410</f>
        <v>3416.3</v>
      </c>
    </row>
    <row r="152" spans="1:6" s="36" customFormat="1" ht="18.75" customHeight="1" hidden="1">
      <c r="A152" s="130" t="s">
        <v>612</v>
      </c>
      <c r="B152" s="34" t="s">
        <v>91</v>
      </c>
      <c r="C152" s="34" t="s">
        <v>120</v>
      </c>
      <c r="D152" s="37" t="s">
        <v>611</v>
      </c>
      <c r="E152" s="34"/>
      <c r="F152" s="259">
        <f>F153</f>
        <v>0</v>
      </c>
    </row>
    <row r="153" spans="1:6" s="36" customFormat="1" ht="25.5" hidden="1">
      <c r="A153" s="130" t="s">
        <v>669</v>
      </c>
      <c r="B153" s="34" t="s">
        <v>91</v>
      </c>
      <c r="C153" s="34" t="s">
        <v>120</v>
      </c>
      <c r="D153" s="37" t="s">
        <v>610</v>
      </c>
      <c r="E153" s="34"/>
      <c r="F153" s="259">
        <f>F154</f>
        <v>0</v>
      </c>
    </row>
    <row r="154" spans="1:6" s="36" customFormat="1" ht="25.5" hidden="1">
      <c r="A154" s="130" t="s">
        <v>670</v>
      </c>
      <c r="B154" s="34" t="s">
        <v>91</v>
      </c>
      <c r="C154" s="34" t="s">
        <v>120</v>
      </c>
      <c r="D154" s="37" t="s">
        <v>643</v>
      </c>
      <c r="E154" s="34"/>
      <c r="F154" s="259">
        <f>F155</f>
        <v>0</v>
      </c>
    </row>
    <row r="155" spans="1:6" s="36" customFormat="1" ht="25.5" hidden="1">
      <c r="A155" s="131" t="s">
        <v>279</v>
      </c>
      <c r="B155" s="34" t="s">
        <v>91</v>
      </c>
      <c r="C155" s="34" t="s">
        <v>120</v>
      </c>
      <c r="D155" s="37" t="s">
        <v>643</v>
      </c>
      <c r="E155" s="34" t="s">
        <v>276</v>
      </c>
      <c r="F155" s="259">
        <f>F156</f>
        <v>0</v>
      </c>
    </row>
    <row r="156" spans="1:6" s="36" customFormat="1" ht="25.5" hidden="1">
      <c r="A156" s="130" t="s">
        <v>266</v>
      </c>
      <c r="B156" s="34" t="s">
        <v>91</v>
      </c>
      <c r="C156" s="34" t="s">
        <v>120</v>
      </c>
      <c r="D156" s="59" t="s">
        <v>643</v>
      </c>
      <c r="E156" s="34" t="s">
        <v>268</v>
      </c>
      <c r="F156" s="259">
        <v>0</v>
      </c>
    </row>
    <row r="157" spans="1:6" s="36" customFormat="1" ht="25.5" hidden="1">
      <c r="A157" s="130" t="s">
        <v>284</v>
      </c>
      <c r="B157" s="37" t="s">
        <v>91</v>
      </c>
      <c r="C157" s="37" t="s">
        <v>120</v>
      </c>
      <c r="D157" s="37" t="s">
        <v>433</v>
      </c>
      <c r="E157" s="34"/>
      <c r="F157" s="259">
        <f>F158</f>
        <v>0</v>
      </c>
    </row>
    <row r="158" spans="1:6" s="36" customFormat="1" ht="25.5" hidden="1">
      <c r="A158" s="145" t="s">
        <v>294</v>
      </c>
      <c r="B158" s="37" t="s">
        <v>91</v>
      </c>
      <c r="C158" s="37" t="s">
        <v>120</v>
      </c>
      <c r="D158" s="37" t="s">
        <v>474</v>
      </c>
      <c r="E158" s="34"/>
      <c r="F158" s="259">
        <f>F159</f>
        <v>0</v>
      </c>
    </row>
    <row r="159" spans="1:6" s="36" customFormat="1" ht="20.25" customHeight="1" hidden="1">
      <c r="A159" s="132" t="s">
        <v>650</v>
      </c>
      <c r="B159" s="59" t="s">
        <v>91</v>
      </c>
      <c r="C159" s="59" t="s">
        <v>120</v>
      </c>
      <c r="D159" s="59" t="s">
        <v>649</v>
      </c>
      <c r="E159" s="59"/>
      <c r="F159" s="259">
        <f>F160</f>
        <v>0</v>
      </c>
    </row>
    <row r="160" spans="1:6" s="36" customFormat="1" ht="21" customHeight="1" hidden="1">
      <c r="A160" s="144" t="s">
        <v>280</v>
      </c>
      <c r="B160" s="59" t="s">
        <v>91</v>
      </c>
      <c r="C160" s="59" t="s">
        <v>120</v>
      </c>
      <c r="D160" s="59" t="s">
        <v>649</v>
      </c>
      <c r="E160" s="59" t="s">
        <v>73</v>
      </c>
      <c r="F160" s="259">
        <f>F161</f>
        <v>0</v>
      </c>
    </row>
    <row r="161" spans="1:6" s="36" customFormat="1" ht="21" customHeight="1" hidden="1">
      <c r="A161" s="132" t="s">
        <v>281</v>
      </c>
      <c r="B161" s="59" t="s">
        <v>91</v>
      </c>
      <c r="C161" s="59" t="s">
        <v>120</v>
      </c>
      <c r="D161" s="59" t="s">
        <v>649</v>
      </c>
      <c r="E161" s="59" t="s">
        <v>267</v>
      </c>
      <c r="F161" s="259">
        <v>0</v>
      </c>
    </row>
    <row r="162" spans="1:6" s="36" customFormat="1" ht="21" customHeight="1">
      <c r="A162" s="142" t="s">
        <v>183</v>
      </c>
      <c r="B162" s="57" t="s">
        <v>91</v>
      </c>
      <c r="C162" s="57" t="s">
        <v>121</v>
      </c>
      <c r="D162" s="57"/>
      <c r="E162" s="57"/>
      <c r="F162" s="113">
        <f>F163</f>
        <v>1539.5</v>
      </c>
    </row>
    <row r="163" spans="1:6" s="36" customFormat="1" ht="25.5">
      <c r="A163" s="130" t="s">
        <v>344</v>
      </c>
      <c r="B163" s="34" t="s">
        <v>91</v>
      </c>
      <c r="C163" s="34" t="s">
        <v>121</v>
      </c>
      <c r="D163" s="34" t="s">
        <v>459</v>
      </c>
      <c r="E163" s="34"/>
      <c r="F163" s="109">
        <f>F164</f>
        <v>1539.5</v>
      </c>
    </row>
    <row r="164" spans="1:6" s="36" customFormat="1" ht="42.75" customHeight="1">
      <c r="A164" s="132" t="s">
        <v>718</v>
      </c>
      <c r="B164" s="34" t="s">
        <v>91</v>
      </c>
      <c r="C164" s="34" t="s">
        <v>121</v>
      </c>
      <c r="D164" s="34" t="s">
        <v>460</v>
      </c>
      <c r="E164" s="34"/>
      <c r="F164" s="109">
        <f>F166</f>
        <v>1539.5</v>
      </c>
    </row>
    <row r="165" spans="1:6" s="36" customFormat="1" ht="51">
      <c r="A165" s="180" t="s">
        <v>544</v>
      </c>
      <c r="B165" s="175" t="s">
        <v>91</v>
      </c>
      <c r="C165" s="175" t="s">
        <v>121</v>
      </c>
      <c r="D165" s="175" t="s">
        <v>462</v>
      </c>
      <c r="E165" s="175"/>
      <c r="F165" s="177">
        <f>F166</f>
        <v>1539.5</v>
      </c>
    </row>
    <row r="166" spans="1:6" s="36" customFormat="1" ht="47.25" customHeight="1">
      <c r="A166" s="132" t="s">
        <v>719</v>
      </c>
      <c r="B166" s="34" t="s">
        <v>91</v>
      </c>
      <c r="C166" s="34" t="s">
        <v>121</v>
      </c>
      <c r="D166" s="34" t="s">
        <v>461</v>
      </c>
      <c r="E166" s="34"/>
      <c r="F166" s="109">
        <f>F167</f>
        <v>1539.5</v>
      </c>
    </row>
    <row r="167" spans="1:6" s="36" customFormat="1" ht="25.5">
      <c r="A167" s="131" t="s">
        <v>279</v>
      </c>
      <c r="B167" s="34" t="s">
        <v>91</v>
      </c>
      <c r="C167" s="34" t="s">
        <v>121</v>
      </c>
      <c r="D167" s="34" t="s">
        <v>461</v>
      </c>
      <c r="E167" s="34" t="s">
        <v>276</v>
      </c>
      <c r="F167" s="109">
        <f>F168</f>
        <v>1539.5</v>
      </c>
    </row>
    <row r="168" spans="1:6" s="36" customFormat="1" ht="25.5">
      <c r="A168" s="130" t="s">
        <v>266</v>
      </c>
      <c r="B168" s="34" t="s">
        <v>91</v>
      </c>
      <c r="C168" s="34" t="s">
        <v>121</v>
      </c>
      <c r="D168" s="34" t="s">
        <v>461</v>
      </c>
      <c r="E168" s="34" t="s">
        <v>268</v>
      </c>
      <c r="F168" s="109">
        <f>1340.5+199</f>
        <v>1539.5</v>
      </c>
    </row>
    <row r="169" spans="1:6" s="36" customFormat="1" ht="24" customHeight="1">
      <c r="A169" s="32" t="s">
        <v>27</v>
      </c>
      <c r="B169" s="30" t="s">
        <v>91</v>
      </c>
      <c r="C169" s="30" t="s">
        <v>133</v>
      </c>
      <c r="D169" s="30"/>
      <c r="E169" s="30"/>
      <c r="F169" s="111">
        <f>F178+F170</f>
        <v>100</v>
      </c>
    </row>
    <row r="170" spans="1:6" s="36" customFormat="1" ht="1.5" customHeight="1" hidden="1">
      <c r="A170" s="132" t="s">
        <v>292</v>
      </c>
      <c r="B170" s="34" t="s">
        <v>91</v>
      </c>
      <c r="C170" s="34" t="s">
        <v>133</v>
      </c>
      <c r="D170" s="34" t="s">
        <v>460</v>
      </c>
      <c r="E170" s="34"/>
      <c r="F170" s="109">
        <f>F173</f>
        <v>0</v>
      </c>
    </row>
    <row r="171" spans="1:6" s="36" customFormat="1" ht="25.5" hidden="1">
      <c r="A171" s="132" t="s">
        <v>562</v>
      </c>
      <c r="B171" s="34" t="s">
        <v>91</v>
      </c>
      <c r="C171" s="34" t="s">
        <v>133</v>
      </c>
      <c r="D171" s="34" t="s">
        <v>560</v>
      </c>
      <c r="E171" s="34"/>
      <c r="F171" s="109">
        <f>F172</f>
        <v>0</v>
      </c>
    </row>
    <row r="172" spans="1:6" s="36" customFormat="1" ht="38.25" hidden="1">
      <c r="A172" s="173" t="s">
        <v>545</v>
      </c>
      <c r="B172" s="175" t="s">
        <v>91</v>
      </c>
      <c r="C172" s="175" t="s">
        <v>133</v>
      </c>
      <c r="D172" s="175" t="s">
        <v>561</v>
      </c>
      <c r="E172" s="175"/>
      <c r="F172" s="177">
        <f>F173</f>
        <v>0</v>
      </c>
    </row>
    <row r="173" spans="1:6" s="36" customFormat="1" ht="63.75" hidden="1">
      <c r="A173" s="132" t="s">
        <v>325</v>
      </c>
      <c r="B173" s="34" t="s">
        <v>91</v>
      </c>
      <c r="C173" s="34" t="s">
        <v>133</v>
      </c>
      <c r="D173" s="34" t="s">
        <v>563</v>
      </c>
      <c r="E173" s="34"/>
      <c r="F173" s="109">
        <f>F174</f>
        <v>0</v>
      </c>
    </row>
    <row r="174" spans="1:6" s="36" customFormat="1" ht="25.5" hidden="1">
      <c r="A174" s="131" t="s">
        <v>279</v>
      </c>
      <c r="B174" s="34" t="s">
        <v>91</v>
      </c>
      <c r="C174" s="34" t="s">
        <v>133</v>
      </c>
      <c r="D174" s="34" t="s">
        <v>563</v>
      </c>
      <c r="E174" s="34" t="s">
        <v>276</v>
      </c>
      <c r="F174" s="109">
        <f>F175</f>
        <v>0</v>
      </c>
    </row>
    <row r="175" spans="1:6" s="36" customFormat="1" ht="94.5" customHeight="1" hidden="1">
      <c r="A175" s="130" t="s">
        <v>266</v>
      </c>
      <c r="B175" s="34" t="s">
        <v>91</v>
      </c>
      <c r="C175" s="34" t="s">
        <v>133</v>
      </c>
      <c r="D175" s="34" t="s">
        <v>563</v>
      </c>
      <c r="E175" s="34" t="s">
        <v>268</v>
      </c>
      <c r="F175" s="109">
        <v>0</v>
      </c>
    </row>
    <row r="176" spans="1:6" s="36" customFormat="1" ht="25.5">
      <c r="A176" s="130" t="s">
        <v>284</v>
      </c>
      <c r="B176" s="34" t="s">
        <v>91</v>
      </c>
      <c r="C176" s="34" t="s">
        <v>133</v>
      </c>
      <c r="D176" s="34" t="s">
        <v>433</v>
      </c>
      <c r="E176" s="34"/>
      <c r="F176" s="109">
        <f>F177</f>
        <v>100</v>
      </c>
    </row>
    <row r="177" spans="1:6" s="36" customFormat="1" ht="32.25" customHeight="1">
      <c r="A177" s="132" t="s">
        <v>317</v>
      </c>
      <c r="B177" s="34" t="s">
        <v>91</v>
      </c>
      <c r="C177" s="34" t="s">
        <v>133</v>
      </c>
      <c r="D177" s="34" t="s">
        <v>464</v>
      </c>
      <c r="E177" s="34"/>
      <c r="F177" s="109">
        <f>F178</f>
        <v>100</v>
      </c>
    </row>
    <row r="178" spans="1:6" s="36" customFormat="1" ht="21" customHeight="1">
      <c r="A178" s="58" t="s">
        <v>234</v>
      </c>
      <c r="B178" s="59" t="s">
        <v>91</v>
      </c>
      <c r="C178" s="59" t="s">
        <v>133</v>
      </c>
      <c r="D178" s="59" t="s">
        <v>465</v>
      </c>
      <c r="E178" s="59"/>
      <c r="F178" s="109">
        <f>F179</f>
        <v>100</v>
      </c>
    </row>
    <row r="179" spans="1:6" s="36" customFormat="1" ht="25.5">
      <c r="A179" s="131" t="s">
        <v>279</v>
      </c>
      <c r="B179" s="59" t="s">
        <v>91</v>
      </c>
      <c r="C179" s="59" t="s">
        <v>133</v>
      </c>
      <c r="D179" s="59" t="s">
        <v>465</v>
      </c>
      <c r="E179" s="59" t="s">
        <v>276</v>
      </c>
      <c r="F179" s="109">
        <f>F180</f>
        <v>100</v>
      </c>
    </row>
    <row r="180" spans="1:6" s="36" customFormat="1" ht="25.5">
      <c r="A180" s="130" t="s">
        <v>266</v>
      </c>
      <c r="B180" s="59" t="s">
        <v>91</v>
      </c>
      <c r="C180" s="59" t="s">
        <v>133</v>
      </c>
      <c r="D180" s="59" t="s">
        <v>465</v>
      </c>
      <c r="E180" s="59" t="s">
        <v>268</v>
      </c>
      <c r="F180" s="109">
        <f>700-600</f>
        <v>100</v>
      </c>
    </row>
    <row r="181" spans="1:6" s="36" customFormat="1" ht="24" customHeight="1">
      <c r="A181" s="137" t="s">
        <v>124</v>
      </c>
      <c r="B181" s="29" t="s">
        <v>80</v>
      </c>
      <c r="C181" s="29"/>
      <c r="D181" s="29"/>
      <c r="E181" s="29"/>
      <c r="F181" s="104">
        <f>F182+F230+F239</f>
        <v>103527.9</v>
      </c>
    </row>
    <row r="182" spans="1:6" ht="22.5" customHeight="1">
      <c r="A182" s="138" t="s">
        <v>137</v>
      </c>
      <c r="B182" s="30" t="s">
        <v>80</v>
      </c>
      <c r="C182" s="30" t="s">
        <v>75</v>
      </c>
      <c r="D182" s="30"/>
      <c r="E182" s="30"/>
      <c r="F182" s="105">
        <f>F183+F189+F205+F219</f>
        <v>51199.899999999994</v>
      </c>
    </row>
    <row r="183" spans="1:6" ht="38.25">
      <c r="A183" s="130" t="s">
        <v>675</v>
      </c>
      <c r="B183" s="37" t="s">
        <v>80</v>
      </c>
      <c r="C183" s="37" t="s">
        <v>75</v>
      </c>
      <c r="D183" s="37" t="s">
        <v>466</v>
      </c>
      <c r="E183" s="37"/>
      <c r="F183" s="106">
        <f>F184</f>
        <v>100</v>
      </c>
    </row>
    <row r="184" spans="1:6" ht="51">
      <c r="A184" s="132" t="s">
        <v>676</v>
      </c>
      <c r="B184" s="59" t="s">
        <v>80</v>
      </c>
      <c r="C184" s="59" t="s">
        <v>75</v>
      </c>
      <c r="D184" s="59" t="s">
        <v>467</v>
      </c>
      <c r="E184" s="59"/>
      <c r="F184" s="106">
        <f>F185</f>
        <v>100</v>
      </c>
    </row>
    <row r="185" spans="1:6" ht="27.75" customHeight="1">
      <c r="A185" s="173" t="s">
        <v>546</v>
      </c>
      <c r="B185" s="175" t="s">
        <v>80</v>
      </c>
      <c r="C185" s="175" t="s">
        <v>75</v>
      </c>
      <c r="D185" s="175" t="s">
        <v>468</v>
      </c>
      <c r="E185" s="175"/>
      <c r="F185" s="179">
        <f>F186</f>
        <v>100</v>
      </c>
    </row>
    <row r="186" spans="1:6" ht="63.75">
      <c r="A186" s="132" t="s">
        <v>677</v>
      </c>
      <c r="B186" s="59" t="s">
        <v>80</v>
      </c>
      <c r="C186" s="59" t="s">
        <v>75</v>
      </c>
      <c r="D186" s="59" t="s">
        <v>469</v>
      </c>
      <c r="E186" s="59"/>
      <c r="F186" s="106">
        <f>F187</f>
        <v>100</v>
      </c>
    </row>
    <row r="187" spans="1:6" ht="25.5">
      <c r="A187" s="144" t="s">
        <v>279</v>
      </c>
      <c r="B187" s="59" t="s">
        <v>80</v>
      </c>
      <c r="C187" s="59" t="s">
        <v>75</v>
      </c>
      <c r="D187" s="59" t="s">
        <v>469</v>
      </c>
      <c r="E187" s="59" t="s">
        <v>276</v>
      </c>
      <c r="F187" s="106">
        <f>F188</f>
        <v>100</v>
      </c>
    </row>
    <row r="188" spans="1:6" ht="25.5">
      <c r="A188" s="132" t="s">
        <v>266</v>
      </c>
      <c r="B188" s="59" t="s">
        <v>80</v>
      </c>
      <c r="C188" s="59" t="s">
        <v>75</v>
      </c>
      <c r="D188" s="59" t="s">
        <v>469</v>
      </c>
      <c r="E188" s="59" t="s">
        <v>268</v>
      </c>
      <c r="F188" s="106">
        <f>300-200</f>
        <v>100</v>
      </c>
    </row>
    <row r="189" spans="1:6" ht="38.25">
      <c r="A189" s="132" t="s">
        <v>618</v>
      </c>
      <c r="B189" s="59" t="s">
        <v>80</v>
      </c>
      <c r="C189" s="59" t="s">
        <v>75</v>
      </c>
      <c r="D189" s="59" t="s">
        <v>596</v>
      </c>
      <c r="E189" s="59"/>
      <c r="F189" s="106">
        <f>F190</f>
        <v>44900.2</v>
      </c>
    </row>
    <row r="190" spans="1:6" ht="30" customHeight="1">
      <c r="A190" s="256" t="s">
        <v>608</v>
      </c>
      <c r="B190" s="59" t="s">
        <v>80</v>
      </c>
      <c r="C190" s="59" t="s">
        <v>75</v>
      </c>
      <c r="D190" s="59" t="s">
        <v>597</v>
      </c>
      <c r="E190" s="59"/>
      <c r="F190" s="106">
        <f>F191+F204</f>
        <v>44900.2</v>
      </c>
    </row>
    <row r="191" spans="1:6" ht="63.75">
      <c r="A191" s="258" t="s">
        <v>607</v>
      </c>
      <c r="B191" s="175" t="s">
        <v>80</v>
      </c>
      <c r="C191" s="175" t="s">
        <v>75</v>
      </c>
      <c r="D191" s="175" t="s">
        <v>598</v>
      </c>
      <c r="E191" s="175"/>
      <c r="F191" s="179">
        <f>F192+F195+F198</f>
        <v>44900.2</v>
      </c>
    </row>
    <row r="192" spans="1:6" ht="63.75" hidden="1">
      <c r="A192" s="256" t="s">
        <v>601</v>
      </c>
      <c r="B192" s="59" t="s">
        <v>80</v>
      </c>
      <c r="C192" s="59" t="s">
        <v>75</v>
      </c>
      <c r="D192" s="59" t="s">
        <v>595</v>
      </c>
      <c r="E192" s="59"/>
      <c r="F192" s="106">
        <f>F193</f>
        <v>0</v>
      </c>
    </row>
    <row r="193" spans="1:6" ht="25.5" hidden="1">
      <c r="A193" s="151" t="s">
        <v>602</v>
      </c>
      <c r="B193" s="59" t="s">
        <v>80</v>
      </c>
      <c r="C193" s="59" t="s">
        <v>75</v>
      </c>
      <c r="D193" s="59" t="s">
        <v>595</v>
      </c>
      <c r="E193" s="59" t="s">
        <v>599</v>
      </c>
      <c r="F193" s="106">
        <f>F194</f>
        <v>0</v>
      </c>
    </row>
    <row r="194" spans="1:6" ht="12.75" hidden="1">
      <c r="A194" s="151" t="s">
        <v>603</v>
      </c>
      <c r="B194" s="59" t="s">
        <v>80</v>
      </c>
      <c r="C194" s="59" t="s">
        <v>75</v>
      </c>
      <c r="D194" s="59" t="s">
        <v>595</v>
      </c>
      <c r="E194" s="59" t="s">
        <v>600</v>
      </c>
      <c r="F194" s="106">
        <v>0</v>
      </c>
    </row>
    <row r="195" spans="1:6" ht="83.25" customHeight="1">
      <c r="A195" s="257" t="s">
        <v>621</v>
      </c>
      <c r="B195" s="59" t="s">
        <v>80</v>
      </c>
      <c r="C195" s="59" t="s">
        <v>75</v>
      </c>
      <c r="D195" s="59" t="s">
        <v>605</v>
      </c>
      <c r="E195" s="59"/>
      <c r="F195" s="106">
        <f>F196</f>
        <v>44900.2</v>
      </c>
    </row>
    <row r="196" spans="1:6" ht="28.5" customHeight="1">
      <c r="A196" s="151" t="s">
        <v>602</v>
      </c>
      <c r="B196" s="59" t="s">
        <v>80</v>
      </c>
      <c r="C196" s="59" t="s">
        <v>75</v>
      </c>
      <c r="D196" s="59" t="s">
        <v>605</v>
      </c>
      <c r="E196" s="59" t="s">
        <v>599</v>
      </c>
      <c r="F196" s="106">
        <f>F197</f>
        <v>44900.2</v>
      </c>
    </row>
    <row r="197" spans="1:6" ht="22.5" customHeight="1">
      <c r="A197" s="151" t="s">
        <v>603</v>
      </c>
      <c r="B197" s="59" t="s">
        <v>80</v>
      </c>
      <c r="C197" s="59" t="s">
        <v>75</v>
      </c>
      <c r="D197" s="59" t="s">
        <v>605</v>
      </c>
      <c r="E197" s="59" t="s">
        <v>600</v>
      </c>
      <c r="F197" s="106">
        <v>44900.2</v>
      </c>
    </row>
    <row r="198" spans="1:6" ht="76.5" hidden="1">
      <c r="A198" s="151" t="s">
        <v>622</v>
      </c>
      <c r="B198" s="59" t="s">
        <v>80</v>
      </c>
      <c r="C198" s="59" t="s">
        <v>75</v>
      </c>
      <c r="D198" s="59" t="s">
        <v>609</v>
      </c>
      <c r="E198" s="59"/>
      <c r="F198" s="106">
        <f>F199</f>
        <v>0</v>
      </c>
    </row>
    <row r="199" spans="1:6" ht="25.5" hidden="1">
      <c r="A199" s="151" t="s">
        <v>602</v>
      </c>
      <c r="B199" s="59" t="s">
        <v>80</v>
      </c>
      <c r="C199" s="59" t="s">
        <v>75</v>
      </c>
      <c r="D199" s="59" t="s">
        <v>609</v>
      </c>
      <c r="E199" s="59" t="s">
        <v>599</v>
      </c>
      <c r="F199" s="106">
        <f>F200</f>
        <v>0</v>
      </c>
    </row>
    <row r="200" spans="1:6" ht="12.75" hidden="1">
      <c r="A200" s="151" t="s">
        <v>603</v>
      </c>
      <c r="B200" s="59" t="s">
        <v>80</v>
      </c>
      <c r="C200" s="59" t="s">
        <v>75</v>
      </c>
      <c r="D200" s="59" t="s">
        <v>609</v>
      </c>
      <c r="E200" s="59" t="s">
        <v>600</v>
      </c>
      <c r="F200" s="106">
        <v>0</v>
      </c>
    </row>
    <row r="201" spans="1:6" ht="18.75" customHeight="1" hidden="1">
      <c r="A201" s="258" t="s">
        <v>625</v>
      </c>
      <c r="B201" s="175" t="s">
        <v>80</v>
      </c>
      <c r="C201" s="175" t="s">
        <v>75</v>
      </c>
      <c r="D201" s="175" t="s">
        <v>624</v>
      </c>
      <c r="E201" s="175"/>
      <c r="F201" s="179">
        <f>F202</f>
        <v>0</v>
      </c>
    </row>
    <row r="202" spans="1:6" ht="25.5" hidden="1">
      <c r="A202" s="151" t="s">
        <v>626</v>
      </c>
      <c r="B202" s="59" t="s">
        <v>80</v>
      </c>
      <c r="C202" s="59" t="s">
        <v>75</v>
      </c>
      <c r="D202" s="59" t="s">
        <v>678</v>
      </c>
      <c r="E202" s="59"/>
      <c r="F202" s="106">
        <f>F203</f>
        <v>0</v>
      </c>
    </row>
    <row r="203" spans="1:6" ht="25.5" hidden="1">
      <c r="A203" s="131" t="s">
        <v>279</v>
      </c>
      <c r="B203" s="59" t="s">
        <v>80</v>
      </c>
      <c r="C203" s="59" t="s">
        <v>75</v>
      </c>
      <c r="D203" s="59" t="s">
        <v>678</v>
      </c>
      <c r="E203" s="59" t="s">
        <v>276</v>
      </c>
      <c r="F203" s="106">
        <f>F204</f>
        <v>0</v>
      </c>
    </row>
    <row r="204" spans="1:6" ht="25.5" hidden="1">
      <c r="A204" s="130" t="s">
        <v>266</v>
      </c>
      <c r="B204" s="59" t="s">
        <v>80</v>
      </c>
      <c r="C204" s="59" t="s">
        <v>75</v>
      </c>
      <c r="D204" s="59" t="s">
        <v>678</v>
      </c>
      <c r="E204" s="59" t="s">
        <v>268</v>
      </c>
      <c r="F204" s="106">
        <f>3500-3500</f>
        <v>0</v>
      </c>
    </row>
    <row r="205" spans="1:6" s="36" customFormat="1" ht="25.5">
      <c r="A205" s="130" t="s">
        <v>344</v>
      </c>
      <c r="B205" s="37" t="s">
        <v>80</v>
      </c>
      <c r="C205" s="37" t="s">
        <v>75</v>
      </c>
      <c r="D205" s="37" t="s">
        <v>459</v>
      </c>
      <c r="E205" s="37"/>
      <c r="F205" s="114">
        <f>F207</f>
        <v>6199.7</v>
      </c>
    </row>
    <row r="206" spans="1:6" s="36" customFormat="1" ht="25.5">
      <c r="A206" s="130" t="s">
        <v>295</v>
      </c>
      <c r="B206" s="37" t="s">
        <v>80</v>
      </c>
      <c r="C206" s="37" t="s">
        <v>75</v>
      </c>
      <c r="D206" s="37" t="s">
        <v>470</v>
      </c>
      <c r="E206" s="37"/>
      <c r="F206" s="114">
        <f>F207</f>
        <v>6199.7</v>
      </c>
    </row>
    <row r="207" spans="1:6" s="36" customFormat="1" ht="43.5" customHeight="1">
      <c r="A207" s="145" t="s">
        <v>712</v>
      </c>
      <c r="B207" s="37" t="s">
        <v>80</v>
      </c>
      <c r="C207" s="37" t="s">
        <v>75</v>
      </c>
      <c r="D207" s="37" t="s">
        <v>471</v>
      </c>
      <c r="E207" s="37"/>
      <c r="F207" s="114">
        <f>F208+F212</f>
        <v>6199.7</v>
      </c>
    </row>
    <row r="208" spans="1:6" s="36" customFormat="1" ht="30.75" customHeight="1">
      <c r="A208" s="173" t="s">
        <v>547</v>
      </c>
      <c r="B208" s="175" t="s">
        <v>80</v>
      </c>
      <c r="C208" s="175" t="s">
        <v>75</v>
      </c>
      <c r="D208" s="175" t="s">
        <v>472</v>
      </c>
      <c r="E208" s="175"/>
      <c r="F208" s="179">
        <f>F209</f>
        <v>5410.7</v>
      </c>
    </row>
    <row r="209" spans="1:6" s="36" customFormat="1" ht="51">
      <c r="A209" s="132" t="s">
        <v>721</v>
      </c>
      <c r="B209" s="37" t="s">
        <v>80</v>
      </c>
      <c r="C209" s="37" t="s">
        <v>75</v>
      </c>
      <c r="D209" s="37" t="s">
        <v>473</v>
      </c>
      <c r="E209" s="37"/>
      <c r="F209" s="114">
        <f>F210</f>
        <v>5410.7</v>
      </c>
    </row>
    <row r="210" spans="1:6" s="36" customFormat="1" ht="29.25" customHeight="1">
      <c r="A210" s="131" t="s">
        <v>279</v>
      </c>
      <c r="B210" s="37" t="s">
        <v>80</v>
      </c>
      <c r="C210" s="37" t="s">
        <v>75</v>
      </c>
      <c r="D210" s="37" t="s">
        <v>473</v>
      </c>
      <c r="E210" s="37" t="s">
        <v>276</v>
      </c>
      <c r="F210" s="114">
        <f>F211</f>
        <v>5410.7</v>
      </c>
    </row>
    <row r="211" spans="1:6" s="36" customFormat="1" ht="25.5">
      <c r="A211" s="130" t="s">
        <v>266</v>
      </c>
      <c r="B211" s="37" t="s">
        <v>80</v>
      </c>
      <c r="C211" s="37" t="s">
        <v>75</v>
      </c>
      <c r="D211" s="37" t="s">
        <v>473</v>
      </c>
      <c r="E211" s="37" t="s">
        <v>268</v>
      </c>
      <c r="F211" s="106">
        <f>5573.7-163</f>
        <v>5410.7</v>
      </c>
    </row>
    <row r="212" spans="1:6" s="36" customFormat="1" ht="25.5">
      <c r="A212" s="173" t="s">
        <v>840</v>
      </c>
      <c r="B212" s="175" t="s">
        <v>80</v>
      </c>
      <c r="C212" s="175" t="s">
        <v>75</v>
      </c>
      <c r="D212" s="175" t="s">
        <v>839</v>
      </c>
      <c r="E212" s="175"/>
      <c r="F212" s="179">
        <f>F213+F216</f>
        <v>789</v>
      </c>
    </row>
    <row r="213" spans="1:6" s="36" customFormat="1" ht="25.5">
      <c r="A213" s="58" t="s">
        <v>850</v>
      </c>
      <c r="B213" s="37" t="s">
        <v>80</v>
      </c>
      <c r="C213" s="37" t="s">
        <v>75</v>
      </c>
      <c r="D213" s="37" t="s">
        <v>851</v>
      </c>
      <c r="E213" s="59"/>
      <c r="F213" s="106">
        <f>F214</f>
        <v>163</v>
      </c>
    </row>
    <row r="214" spans="1:6" s="36" customFormat="1" ht="25.5">
      <c r="A214" s="131" t="s">
        <v>279</v>
      </c>
      <c r="B214" s="37" t="s">
        <v>80</v>
      </c>
      <c r="C214" s="37" t="s">
        <v>75</v>
      </c>
      <c r="D214" s="37" t="s">
        <v>851</v>
      </c>
      <c r="E214" s="37" t="s">
        <v>276</v>
      </c>
      <c r="F214" s="106">
        <f>F215</f>
        <v>163</v>
      </c>
    </row>
    <row r="215" spans="1:6" s="36" customFormat="1" ht="25.5">
      <c r="A215" s="130" t="s">
        <v>266</v>
      </c>
      <c r="B215" s="37" t="s">
        <v>80</v>
      </c>
      <c r="C215" s="37" t="s">
        <v>75</v>
      </c>
      <c r="D215" s="37" t="s">
        <v>851</v>
      </c>
      <c r="E215" s="37" t="s">
        <v>268</v>
      </c>
      <c r="F215" s="106">
        <v>163</v>
      </c>
    </row>
    <row r="216" spans="1:6" s="36" customFormat="1" ht="25.5">
      <c r="A216" s="130" t="s">
        <v>841</v>
      </c>
      <c r="B216" s="37" t="s">
        <v>80</v>
      </c>
      <c r="C216" s="37" t="s">
        <v>75</v>
      </c>
      <c r="D216" s="37" t="s">
        <v>838</v>
      </c>
      <c r="E216" s="37"/>
      <c r="F216" s="106">
        <f>F217</f>
        <v>626</v>
      </c>
    </row>
    <row r="217" spans="1:6" s="36" customFormat="1" ht="25.5">
      <c r="A217" s="131" t="s">
        <v>279</v>
      </c>
      <c r="B217" s="37" t="s">
        <v>80</v>
      </c>
      <c r="C217" s="37" t="s">
        <v>75</v>
      </c>
      <c r="D217" s="37" t="s">
        <v>838</v>
      </c>
      <c r="E217" s="37" t="s">
        <v>276</v>
      </c>
      <c r="F217" s="106">
        <f>F218</f>
        <v>626</v>
      </c>
    </row>
    <row r="218" spans="1:6" s="36" customFormat="1" ht="25.5">
      <c r="A218" s="130" t="s">
        <v>266</v>
      </c>
      <c r="B218" s="37" t="s">
        <v>80</v>
      </c>
      <c r="C218" s="37" t="s">
        <v>75</v>
      </c>
      <c r="D218" s="37" t="s">
        <v>838</v>
      </c>
      <c r="E218" s="37" t="s">
        <v>268</v>
      </c>
      <c r="F218" s="106">
        <v>626</v>
      </c>
    </row>
    <row r="219" spans="1:6" s="36" customFormat="1" ht="25.5" hidden="1">
      <c r="A219" s="130" t="s">
        <v>284</v>
      </c>
      <c r="B219" s="37" t="s">
        <v>80</v>
      </c>
      <c r="C219" s="37" t="s">
        <v>75</v>
      </c>
      <c r="D219" s="37" t="s">
        <v>433</v>
      </c>
      <c r="E219" s="37"/>
      <c r="F219" s="106">
        <f>F220</f>
        <v>0</v>
      </c>
    </row>
    <row r="220" spans="1:6" s="36" customFormat="1" ht="25.5" hidden="1">
      <c r="A220" s="145" t="s">
        <v>294</v>
      </c>
      <c r="B220" s="37" t="s">
        <v>80</v>
      </c>
      <c r="C220" s="37" t="s">
        <v>75</v>
      </c>
      <c r="D220" s="37" t="s">
        <v>474</v>
      </c>
      <c r="E220" s="37"/>
      <c r="F220" s="106">
        <f>F221+F224+F227</f>
        <v>0</v>
      </c>
    </row>
    <row r="221" spans="1:6" s="36" customFormat="1" ht="25.5" hidden="1">
      <c r="A221" s="145" t="s">
        <v>682</v>
      </c>
      <c r="B221" s="37" t="s">
        <v>80</v>
      </c>
      <c r="C221" s="37" t="s">
        <v>75</v>
      </c>
      <c r="D221" s="37" t="s">
        <v>681</v>
      </c>
      <c r="E221" s="37"/>
      <c r="F221" s="106">
        <f>F222</f>
        <v>0</v>
      </c>
    </row>
    <row r="222" spans="1:6" s="36" customFormat="1" ht="25.5" hidden="1">
      <c r="A222" s="131" t="s">
        <v>279</v>
      </c>
      <c r="B222" s="37" t="s">
        <v>80</v>
      </c>
      <c r="C222" s="37" t="s">
        <v>75</v>
      </c>
      <c r="D222" s="37" t="s">
        <v>681</v>
      </c>
      <c r="E222" s="37" t="s">
        <v>276</v>
      </c>
      <c r="F222" s="106">
        <f>F223</f>
        <v>0</v>
      </c>
    </row>
    <row r="223" spans="1:6" s="36" customFormat="1" ht="25.5" hidden="1">
      <c r="A223" s="130" t="s">
        <v>266</v>
      </c>
      <c r="B223" s="37" t="s">
        <v>80</v>
      </c>
      <c r="C223" s="37" t="s">
        <v>75</v>
      </c>
      <c r="D223" s="37" t="s">
        <v>681</v>
      </c>
      <c r="E223" s="37" t="s">
        <v>268</v>
      </c>
      <c r="F223" s="106">
        <v>0</v>
      </c>
    </row>
    <row r="224" spans="1:6" s="36" customFormat="1" ht="22.5" customHeight="1" hidden="1">
      <c r="A224" s="130" t="s">
        <v>308</v>
      </c>
      <c r="B224" s="37" t="s">
        <v>80</v>
      </c>
      <c r="C224" s="37" t="s">
        <v>75</v>
      </c>
      <c r="D224" s="37" t="s">
        <v>475</v>
      </c>
      <c r="E224" s="37"/>
      <c r="F224" s="114">
        <f>F225</f>
        <v>0</v>
      </c>
    </row>
    <row r="225" spans="1:6" s="36" customFormat="1" ht="22.5" customHeight="1" hidden="1">
      <c r="A225" s="132" t="s">
        <v>280</v>
      </c>
      <c r="B225" s="37" t="s">
        <v>80</v>
      </c>
      <c r="C225" s="37" t="s">
        <v>75</v>
      </c>
      <c r="D225" s="37" t="s">
        <v>475</v>
      </c>
      <c r="E225" s="37" t="s">
        <v>73</v>
      </c>
      <c r="F225" s="114">
        <f>F226</f>
        <v>0</v>
      </c>
    </row>
    <row r="226" spans="1:6" s="36" customFormat="1" ht="38.25" hidden="1">
      <c r="A226" s="145" t="s">
        <v>271</v>
      </c>
      <c r="B226" s="37" t="s">
        <v>80</v>
      </c>
      <c r="C226" s="37" t="s">
        <v>75</v>
      </c>
      <c r="D226" s="37" t="s">
        <v>475</v>
      </c>
      <c r="E226" s="37" t="s">
        <v>74</v>
      </c>
      <c r="F226" s="106">
        <v>0</v>
      </c>
    </row>
    <row r="227" spans="1:6" s="36" customFormat="1" ht="18.75" customHeight="1" hidden="1">
      <c r="A227" s="145" t="s">
        <v>650</v>
      </c>
      <c r="B227" s="37" t="s">
        <v>80</v>
      </c>
      <c r="C227" s="37" t="s">
        <v>75</v>
      </c>
      <c r="D227" s="37" t="s">
        <v>649</v>
      </c>
      <c r="E227" s="37"/>
      <c r="F227" s="106">
        <f>F228</f>
        <v>0</v>
      </c>
    </row>
    <row r="228" spans="1:6" s="36" customFormat="1" ht="18" customHeight="1" hidden="1">
      <c r="A228" s="144" t="s">
        <v>280</v>
      </c>
      <c r="B228" s="59" t="s">
        <v>80</v>
      </c>
      <c r="C228" s="59" t="s">
        <v>75</v>
      </c>
      <c r="D228" s="59" t="s">
        <v>649</v>
      </c>
      <c r="E228" s="59" t="s">
        <v>73</v>
      </c>
      <c r="F228" s="106">
        <f>F229</f>
        <v>0</v>
      </c>
    </row>
    <row r="229" spans="1:6" s="36" customFormat="1" ht="19.5" customHeight="1" hidden="1">
      <c r="A229" s="144" t="s">
        <v>281</v>
      </c>
      <c r="B229" s="59" t="s">
        <v>80</v>
      </c>
      <c r="C229" s="59" t="s">
        <v>75</v>
      </c>
      <c r="D229" s="59" t="s">
        <v>649</v>
      </c>
      <c r="E229" s="59" t="s">
        <v>267</v>
      </c>
      <c r="F229" s="106">
        <v>0</v>
      </c>
    </row>
    <row r="230" spans="1:6" ht="21" customHeight="1">
      <c r="A230" s="138" t="s">
        <v>189</v>
      </c>
      <c r="B230" s="30" t="s">
        <v>80</v>
      </c>
      <c r="C230" s="30" t="s">
        <v>76</v>
      </c>
      <c r="D230" s="30"/>
      <c r="E230" s="30"/>
      <c r="F230" s="105">
        <f>F231</f>
        <v>1151.4</v>
      </c>
    </row>
    <row r="231" spans="1:6" ht="25.5">
      <c r="A231" s="130" t="s">
        <v>284</v>
      </c>
      <c r="B231" s="59" t="s">
        <v>80</v>
      </c>
      <c r="C231" s="59" t="s">
        <v>76</v>
      </c>
      <c r="D231" s="59" t="s">
        <v>433</v>
      </c>
      <c r="E231" s="59"/>
      <c r="F231" s="106">
        <f>F232</f>
        <v>1151.4</v>
      </c>
    </row>
    <row r="232" spans="1:6" ht="25.5">
      <c r="A232" s="145" t="s">
        <v>294</v>
      </c>
      <c r="B232" s="37" t="s">
        <v>80</v>
      </c>
      <c r="C232" s="37" t="s">
        <v>76</v>
      </c>
      <c r="D232" s="37" t="s">
        <v>474</v>
      </c>
      <c r="E232" s="37"/>
      <c r="F232" s="114">
        <f>F233+F236</f>
        <v>1151.4</v>
      </c>
    </row>
    <row r="233" spans="1:6" ht="20.25" customHeight="1">
      <c r="A233" s="130" t="s">
        <v>308</v>
      </c>
      <c r="B233" s="37" t="s">
        <v>80</v>
      </c>
      <c r="C233" s="37" t="s">
        <v>76</v>
      </c>
      <c r="D233" s="37" t="s">
        <v>475</v>
      </c>
      <c r="E233" s="37"/>
      <c r="F233" s="114">
        <f>F234</f>
        <v>452.9</v>
      </c>
    </row>
    <row r="234" spans="1:6" ht="16.5" customHeight="1">
      <c r="A234" s="131" t="s">
        <v>280</v>
      </c>
      <c r="B234" s="37" t="s">
        <v>80</v>
      </c>
      <c r="C234" s="37" t="s">
        <v>76</v>
      </c>
      <c r="D234" s="37" t="s">
        <v>476</v>
      </c>
      <c r="E234" s="37" t="s">
        <v>73</v>
      </c>
      <c r="F234" s="114">
        <f>F235</f>
        <v>452.9</v>
      </c>
    </row>
    <row r="235" spans="1:6" ht="38.25">
      <c r="A235" s="145" t="s">
        <v>271</v>
      </c>
      <c r="B235" s="37" t="s">
        <v>80</v>
      </c>
      <c r="C235" s="37" t="s">
        <v>76</v>
      </c>
      <c r="D235" s="63" t="s">
        <v>475</v>
      </c>
      <c r="E235" s="63" t="s">
        <v>74</v>
      </c>
      <c r="F235" s="108">
        <f>335+117.9</f>
        <v>452.9</v>
      </c>
    </row>
    <row r="236" spans="1:6" ht="25.5">
      <c r="A236" s="145" t="s">
        <v>272</v>
      </c>
      <c r="B236" s="37" t="s">
        <v>80</v>
      </c>
      <c r="C236" s="37" t="s">
        <v>76</v>
      </c>
      <c r="D236" s="37" t="s">
        <v>487</v>
      </c>
      <c r="E236" s="37"/>
      <c r="F236" s="106">
        <f>F237</f>
        <v>698.5</v>
      </c>
    </row>
    <row r="237" spans="1:6" ht="25.5">
      <c r="A237" s="131" t="s">
        <v>279</v>
      </c>
      <c r="B237" s="37" t="s">
        <v>80</v>
      </c>
      <c r="C237" s="37" t="s">
        <v>76</v>
      </c>
      <c r="D237" s="37" t="s">
        <v>487</v>
      </c>
      <c r="E237" s="37" t="s">
        <v>276</v>
      </c>
      <c r="F237" s="106">
        <f>F238</f>
        <v>698.5</v>
      </c>
    </row>
    <row r="238" spans="1:6" ht="27.75" customHeight="1">
      <c r="A238" s="130" t="s">
        <v>266</v>
      </c>
      <c r="B238" s="37" t="s">
        <v>80</v>
      </c>
      <c r="C238" s="37" t="s">
        <v>76</v>
      </c>
      <c r="D238" s="37" t="s">
        <v>487</v>
      </c>
      <c r="E238" s="37" t="s">
        <v>268</v>
      </c>
      <c r="F238" s="106">
        <v>698.5</v>
      </c>
    </row>
    <row r="239" spans="1:6" ht="21.75" customHeight="1">
      <c r="A239" s="138" t="s">
        <v>125</v>
      </c>
      <c r="B239" s="30" t="s">
        <v>80</v>
      </c>
      <c r="C239" s="30" t="s">
        <v>81</v>
      </c>
      <c r="D239" s="30"/>
      <c r="E239" s="30"/>
      <c r="F239" s="105">
        <f>F240+F291</f>
        <v>51176.6</v>
      </c>
    </row>
    <row r="240" spans="1:6" ht="42" customHeight="1">
      <c r="A240" s="130" t="s">
        <v>675</v>
      </c>
      <c r="B240" s="37" t="s">
        <v>80</v>
      </c>
      <c r="C240" s="37" t="s">
        <v>81</v>
      </c>
      <c r="D240" s="37" t="s">
        <v>466</v>
      </c>
      <c r="E240" s="37"/>
      <c r="F240" s="114">
        <f>F241+F246+F255+F260+F265+F272</f>
        <v>28061</v>
      </c>
    </row>
    <row r="241" spans="1:6" ht="38.25">
      <c r="A241" s="132" t="s">
        <v>696</v>
      </c>
      <c r="B241" s="37" t="s">
        <v>80</v>
      </c>
      <c r="C241" s="37" t="s">
        <v>81</v>
      </c>
      <c r="D241" s="37" t="s">
        <v>477</v>
      </c>
      <c r="E241" s="37"/>
      <c r="F241" s="114">
        <f>F242</f>
        <v>4982</v>
      </c>
    </row>
    <row r="242" spans="1:6" ht="43.5" customHeight="1">
      <c r="A242" s="173" t="s">
        <v>548</v>
      </c>
      <c r="B242" s="175" t="s">
        <v>80</v>
      </c>
      <c r="C242" s="175" t="s">
        <v>81</v>
      </c>
      <c r="D242" s="175" t="s">
        <v>620</v>
      </c>
      <c r="E242" s="175"/>
      <c r="F242" s="179">
        <f>F243</f>
        <v>4982</v>
      </c>
    </row>
    <row r="243" spans="1:6" ht="43.5" customHeight="1">
      <c r="A243" s="132" t="s">
        <v>695</v>
      </c>
      <c r="B243" s="37" t="s">
        <v>80</v>
      </c>
      <c r="C243" s="37" t="s">
        <v>81</v>
      </c>
      <c r="D243" s="37" t="s">
        <v>478</v>
      </c>
      <c r="E243" s="37"/>
      <c r="F243" s="114">
        <f>F244</f>
        <v>4982</v>
      </c>
    </row>
    <row r="244" spans="1:6" ht="25.5">
      <c r="A244" s="131" t="s">
        <v>270</v>
      </c>
      <c r="B244" s="37" t="s">
        <v>80</v>
      </c>
      <c r="C244" s="37" t="s">
        <v>81</v>
      </c>
      <c r="D244" s="37" t="s">
        <v>478</v>
      </c>
      <c r="E244" s="37" t="s">
        <v>93</v>
      </c>
      <c r="F244" s="106">
        <f>F245</f>
        <v>4982</v>
      </c>
    </row>
    <row r="245" spans="1:6" ht="21.75" customHeight="1">
      <c r="A245" s="131" t="s">
        <v>282</v>
      </c>
      <c r="B245" s="37" t="s">
        <v>80</v>
      </c>
      <c r="C245" s="37" t="s">
        <v>81</v>
      </c>
      <c r="D245" s="37" t="s">
        <v>478</v>
      </c>
      <c r="E245" s="37" t="s">
        <v>85</v>
      </c>
      <c r="F245" s="106">
        <f>3500+1482</f>
        <v>4982</v>
      </c>
    </row>
    <row r="246" spans="1:6" ht="43.5" customHeight="1">
      <c r="A246" s="132" t="s">
        <v>694</v>
      </c>
      <c r="B246" s="37" t="s">
        <v>80</v>
      </c>
      <c r="C246" s="37" t="s">
        <v>81</v>
      </c>
      <c r="D246" s="37" t="s">
        <v>479</v>
      </c>
      <c r="E246" s="37"/>
      <c r="F246" s="106">
        <f>F247</f>
        <v>12674</v>
      </c>
    </row>
    <row r="247" spans="1:6" ht="38.25">
      <c r="A247" s="173" t="s">
        <v>548</v>
      </c>
      <c r="B247" s="175" t="s">
        <v>80</v>
      </c>
      <c r="C247" s="175" t="s">
        <v>81</v>
      </c>
      <c r="D247" s="175" t="s">
        <v>581</v>
      </c>
      <c r="E247" s="175"/>
      <c r="F247" s="179">
        <f>F248</f>
        <v>12674</v>
      </c>
    </row>
    <row r="248" spans="1:6" ht="55.5" customHeight="1">
      <c r="A248" s="132" t="s">
        <v>693</v>
      </c>
      <c r="B248" s="37" t="s">
        <v>80</v>
      </c>
      <c r="C248" s="37" t="s">
        <v>81</v>
      </c>
      <c r="D248" s="37" t="s">
        <v>480</v>
      </c>
      <c r="E248" s="37"/>
      <c r="F248" s="114">
        <f>F249+F251+F253</f>
        <v>12674</v>
      </c>
    </row>
    <row r="249" spans="1:6" ht="27" customHeight="1">
      <c r="A249" s="131" t="s">
        <v>270</v>
      </c>
      <c r="B249" s="37" t="s">
        <v>80</v>
      </c>
      <c r="C249" s="37" t="s">
        <v>81</v>
      </c>
      <c r="D249" s="37" t="s">
        <v>480</v>
      </c>
      <c r="E249" s="37" t="s">
        <v>93</v>
      </c>
      <c r="F249" s="106">
        <f>F250</f>
        <v>9950</v>
      </c>
    </row>
    <row r="250" spans="1:6" ht="16.5" customHeight="1">
      <c r="A250" s="131" t="s">
        <v>282</v>
      </c>
      <c r="B250" s="37" t="s">
        <v>80</v>
      </c>
      <c r="C250" s="37" t="s">
        <v>81</v>
      </c>
      <c r="D250" s="37" t="s">
        <v>480</v>
      </c>
      <c r="E250" s="37" t="s">
        <v>85</v>
      </c>
      <c r="F250" s="106">
        <f>13500-4500+450+500</f>
        <v>9950</v>
      </c>
    </row>
    <row r="251" spans="1:6" ht="25.5">
      <c r="A251" s="131" t="s">
        <v>279</v>
      </c>
      <c r="B251" s="37" t="s">
        <v>80</v>
      </c>
      <c r="C251" s="37" t="s">
        <v>81</v>
      </c>
      <c r="D251" s="37" t="s">
        <v>480</v>
      </c>
      <c r="E251" s="37" t="s">
        <v>276</v>
      </c>
      <c r="F251" s="106">
        <f>F252</f>
        <v>2716.5</v>
      </c>
    </row>
    <row r="252" spans="1:6" ht="28.5" customHeight="1">
      <c r="A252" s="130" t="s">
        <v>266</v>
      </c>
      <c r="B252" s="37" t="s">
        <v>80</v>
      </c>
      <c r="C252" s="37" t="s">
        <v>81</v>
      </c>
      <c r="D252" s="37" t="s">
        <v>480</v>
      </c>
      <c r="E252" s="37" t="s">
        <v>268</v>
      </c>
      <c r="F252" s="106">
        <f>175+5+1736.5+800</f>
        <v>2716.5</v>
      </c>
    </row>
    <row r="253" spans="1:6" ht="19.5" customHeight="1">
      <c r="A253" s="131" t="s">
        <v>280</v>
      </c>
      <c r="B253" s="37" t="s">
        <v>80</v>
      </c>
      <c r="C253" s="37" t="s">
        <v>81</v>
      </c>
      <c r="D253" s="37" t="s">
        <v>480</v>
      </c>
      <c r="E253" s="37" t="s">
        <v>73</v>
      </c>
      <c r="F253" s="106">
        <f>F254</f>
        <v>7.5</v>
      </c>
    </row>
    <row r="254" spans="1:6" ht="18" customHeight="1">
      <c r="A254" s="131" t="s">
        <v>281</v>
      </c>
      <c r="B254" s="37" t="s">
        <v>80</v>
      </c>
      <c r="C254" s="37" t="s">
        <v>81</v>
      </c>
      <c r="D254" s="37" t="s">
        <v>480</v>
      </c>
      <c r="E254" s="37" t="s">
        <v>267</v>
      </c>
      <c r="F254" s="106">
        <v>7.5</v>
      </c>
    </row>
    <row r="255" spans="1:6" ht="59.25" customHeight="1">
      <c r="A255" s="132" t="s">
        <v>707</v>
      </c>
      <c r="B255" s="37" t="s">
        <v>80</v>
      </c>
      <c r="C255" s="37" t="s">
        <v>81</v>
      </c>
      <c r="D255" s="37" t="s">
        <v>481</v>
      </c>
      <c r="E255" s="37"/>
      <c r="F255" s="114">
        <f>F256</f>
        <v>6000</v>
      </c>
    </row>
    <row r="256" spans="1:6" ht="42" customHeight="1">
      <c r="A256" s="173" t="s">
        <v>548</v>
      </c>
      <c r="B256" s="175" t="s">
        <v>80</v>
      </c>
      <c r="C256" s="175" t="s">
        <v>81</v>
      </c>
      <c r="D256" s="175" t="s">
        <v>482</v>
      </c>
      <c r="E256" s="175"/>
      <c r="F256" s="179">
        <f>F257</f>
        <v>6000</v>
      </c>
    </row>
    <row r="257" spans="1:6" ht="63.75">
      <c r="A257" s="132" t="s">
        <v>692</v>
      </c>
      <c r="B257" s="37" t="s">
        <v>80</v>
      </c>
      <c r="C257" s="37" t="s">
        <v>81</v>
      </c>
      <c r="D257" s="37" t="s">
        <v>483</v>
      </c>
      <c r="E257" s="37"/>
      <c r="F257" s="114">
        <f>F258</f>
        <v>6000</v>
      </c>
    </row>
    <row r="258" spans="1:6" ht="32.25" customHeight="1">
      <c r="A258" s="131" t="s">
        <v>270</v>
      </c>
      <c r="B258" s="37" t="s">
        <v>80</v>
      </c>
      <c r="C258" s="37" t="s">
        <v>81</v>
      </c>
      <c r="D258" s="37" t="s">
        <v>483</v>
      </c>
      <c r="E258" s="37" t="s">
        <v>93</v>
      </c>
      <c r="F258" s="106">
        <f>F259</f>
        <v>6000</v>
      </c>
    </row>
    <row r="259" spans="1:6" ht="20.25" customHeight="1">
      <c r="A259" s="131" t="s">
        <v>282</v>
      </c>
      <c r="B259" s="37" t="s">
        <v>80</v>
      </c>
      <c r="C259" s="37" t="s">
        <v>81</v>
      </c>
      <c r="D259" s="37" t="s">
        <v>483</v>
      </c>
      <c r="E259" s="37" t="s">
        <v>85</v>
      </c>
      <c r="F259" s="106">
        <f>10500-4500</f>
        <v>6000</v>
      </c>
    </row>
    <row r="260" spans="1:6" ht="51">
      <c r="A260" s="132" t="s">
        <v>713</v>
      </c>
      <c r="B260" s="37" t="s">
        <v>80</v>
      </c>
      <c r="C260" s="37" t="s">
        <v>81</v>
      </c>
      <c r="D260" s="37" t="s">
        <v>467</v>
      </c>
      <c r="E260" s="37"/>
      <c r="F260" s="106">
        <f>F261</f>
        <v>500</v>
      </c>
    </row>
    <row r="261" spans="1:6" ht="32.25" customHeight="1">
      <c r="A261" s="173" t="s">
        <v>546</v>
      </c>
      <c r="B261" s="175" t="s">
        <v>80</v>
      </c>
      <c r="C261" s="175" t="s">
        <v>81</v>
      </c>
      <c r="D261" s="175" t="s">
        <v>468</v>
      </c>
      <c r="E261" s="175"/>
      <c r="F261" s="179">
        <f>F262</f>
        <v>500</v>
      </c>
    </row>
    <row r="262" spans="1:6" ht="54" customHeight="1">
      <c r="A262" s="132" t="s">
        <v>714</v>
      </c>
      <c r="B262" s="37" t="s">
        <v>80</v>
      </c>
      <c r="C262" s="37" t="s">
        <v>81</v>
      </c>
      <c r="D262" s="37" t="s">
        <v>469</v>
      </c>
      <c r="E262" s="37"/>
      <c r="F262" s="114">
        <f>F263</f>
        <v>500</v>
      </c>
    </row>
    <row r="263" spans="1:6" ht="30" customHeight="1">
      <c r="A263" s="131" t="s">
        <v>279</v>
      </c>
      <c r="B263" s="37" t="s">
        <v>80</v>
      </c>
      <c r="C263" s="37" t="s">
        <v>81</v>
      </c>
      <c r="D263" s="37" t="s">
        <v>469</v>
      </c>
      <c r="E263" s="37" t="s">
        <v>276</v>
      </c>
      <c r="F263" s="106">
        <f>F264</f>
        <v>500</v>
      </c>
    </row>
    <row r="264" spans="1:6" ht="25.5">
      <c r="A264" s="130" t="s">
        <v>266</v>
      </c>
      <c r="B264" s="37" t="s">
        <v>80</v>
      </c>
      <c r="C264" s="37" t="s">
        <v>81</v>
      </c>
      <c r="D264" s="37" t="s">
        <v>469</v>
      </c>
      <c r="E264" s="37" t="s">
        <v>268</v>
      </c>
      <c r="F264" s="106">
        <v>500</v>
      </c>
    </row>
    <row r="265" spans="1:6" ht="51">
      <c r="A265" s="132" t="s">
        <v>715</v>
      </c>
      <c r="B265" s="59" t="s">
        <v>80</v>
      </c>
      <c r="C265" s="59" t="s">
        <v>81</v>
      </c>
      <c r="D265" s="59" t="s">
        <v>550</v>
      </c>
      <c r="E265" s="59"/>
      <c r="F265" s="106">
        <f>F266</f>
        <v>1535</v>
      </c>
    </row>
    <row r="266" spans="1:6" ht="30" customHeight="1">
      <c r="A266" s="180" t="s">
        <v>684</v>
      </c>
      <c r="B266" s="175" t="s">
        <v>80</v>
      </c>
      <c r="C266" s="175" t="s">
        <v>81</v>
      </c>
      <c r="D266" s="175" t="s">
        <v>586</v>
      </c>
      <c r="E266" s="175"/>
      <c r="F266" s="179">
        <f>F267</f>
        <v>1535</v>
      </c>
    </row>
    <row r="267" spans="1:6" ht="30" customHeight="1">
      <c r="A267" s="130" t="s">
        <v>685</v>
      </c>
      <c r="B267" s="37" t="s">
        <v>80</v>
      </c>
      <c r="C267" s="37" t="s">
        <v>81</v>
      </c>
      <c r="D267" s="37" t="s">
        <v>686</v>
      </c>
      <c r="E267" s="37"/>
      <c r="F267" s="106">
        <f>F268+F270</f>
        <v>1535</v>
      </c>
    </row>
    <row r="268" spans="1:6" ht="30" customHeight="1">
      <c r="A268" s="131" t="s">
        <v>270</v>
      </c>
      <c r="B268" s="37" t="s">
        <v>80</v>
      </c>
      <c r="C268" s="37" t="s">
        <v>81</v>
      </c>
      <c r="D268" s="37" t="s">
        <v>686</v>
      </c>
      <c r="E268" s="37" t="s">
        <v>93</v>
      </c>
      <c r="F268" s="106">
        <f>F269</f>
        <v>1500</v>
      </c>
    </row>
    <row r="269" spans="1:6" ht="17.25" customHeight="1">
      <c r="A269" s="131" t="s">
        <v>282</v>
      </c>
      <c r="B269" s="37" t="s">
        <v>80</v>
      </c>
      <c r="C269" s="37" t="s">
        <v>81</v>
      </c>
      <c r="D269" s="37" t="s">
        <v>686</v>
      </c>
      <c r="E269" s="37" t="s">
        <v>85</v>
      </c>
      <c r="F269" s="106">
        <v>1500</v>
      </c>
    </row>
    <row r="270" spans="1:6" ht="25.5">
      <c r="A270" s="131" t="s">
        <v>279</v>
      </c>
      <c r="B270" s="37" t="s">
        <v>80</v>
      </c>
      <c r="C270" s="37" t="s">
        <v>81</v>
      </c>
      <c r="D270" s="37" t="s">
        <v>686</v>
      </c>
      <c r="E270" s="59" t="s">
        <v>276</v>
      </c>
      <c r="F270" s="106">
        <f>F271</f>
        <v>35</v>
      </c>
    </row>
    <row r="271" spans="1:6" ht="25.5">
      <c r="A271" s="130" t="s">
        <v>266</v>
      </c>
      <c r="B271" s="37" t="s">
        <v>80</v>
      </c>
      <c r="C271" s="37" t="s">
        <v>81</v>
      </c>
      <c r="D271" s="37" t="s">
        <v>686</v>
      </c>
      <c r="E271" s="59" t="s">
        <v>268</v>
      </c>
      <c r="F271" s="106">
        <v>35</v>
      </c>
    </row>
    <row r="272" spans="1:6" ht="29.25" customHeight="1">
      <c r="A272" s="130" t="s">
        <v>777</v>
      </c>
      <c r="B272" s="59" t="s">
        <v>80</v>
      </c>
      <c r="C272" s="59" t="s">
        <v>81</v>
      </c>
      <c r="D272" s="59" t="s">
        <v>588</v>
      </c>
      <c r="E272" s="59"/>
      <c r="F272" s="106">
        <f>F273</f>
        <v>2370</v>
      </c>
    </row>
    <row r="273" spans="1:6" ht="29.25" customHeight="1">
      <c r="A273" s="180" t="s">
        <v>776</v>
      </c>
      <c r="B273" s="175" t="s">
        <v>80</v>
      </c>
      <c r="C273" s="175" t="s">
        <v>81</v>
      </c>
      <c r="D273" s="175" t="s">
        <v>590</v>
      </c>
      <c r="E273" s="175"/>
      <c r="F273" s="179">
        <f>F274</f>
        <v>2370</v>
      </c>
    </row>
    <row r="274" spans="1:6" ht="51">
      <c r="A274" s="130" t="s">
        <v>794</v>
      </c>
      <c r="B274" s="37" t="s">
        <v>80</v>
      </c>
      <c r="C274" s="37" t="s">
        <v>81</v>
      </c>
      <c r="D274" s="37" t="s">
        <v>793</v>
      </c>
      <c r="E274" s="59"/>
      <c r="F274" s="106">
        <f>F275</f>
        <v>2370</v>
      </c>
    </row>
    <row r="275" spans="1:6" ht="30" customHeight="1">
      <c r="A275" s="131" t="s">
        <v>279</v>
      </c>
      <c r="B275" s="37" t="s">
        <v>80</v>
      </c>
      <c r="C275" s="37" t="s">
        <v>81</v>
      </c>
      <c r="D275" s="37" t="s">
        <v>793</v>
      </c>
      <c r="E275" s="37" t="s">
        <v>276</v>
      </c>
      <c r="F275" s="106">
        <f>F276</f>
        <v>2370</v>
      </c>
    </row>
    <row r="276" spans="1:6" ht="25.5">
      <c r="A276" s="130" t="s">
        <v>266</v>
      </c>
      <c r="B276" s="37" t="s">
        <v>80</v>
      </c>
      <c r="C276" s="37" t="s">
        <v>81</v>
      </c>
      <c r="D276" s="37" t="s">
        <v>793</v>
      </c>
      <c r="E276" s="37" t="s">
        <v>268</v>
      </c>
      <c r="F276" s="106">
        <f>6000-3630</f>
        <v>2370</v>
      </c>
    </row>
    <row r="277" spans="1:6" ht="38.25" hidden="1">
      <c r="A277" s="130" t="s">
        <v>587</v>
      </c>
      <c r="B277" s="37" t="s">
        <v>80</v>
      </c>
      <c r="C277" s="59" t="s">
        <v>81</v>
      </c>
      <c r="D277" s="59" t="s">
        <v>629</v>
      </c>
      <c r="E277" s="59"/>
      <c r="F277" s="106">
        <f>F278</f>
        <v>0</v>
      </c>
    </row>
    <row r="278" spans="1:6" ht="25.5" hidden="1">
      <c r="A278" s="131" t="s">
        <v>279</v>
      </c>
      <c r="B278" s="37" t="s">
        <v>80</v>
      </c>
      <c r="C278" s="59" t="s">
        <v>81</v>
      </c>
      <c r="D278" s="59" t="s">
        <v>629</v>
      </c>
      <c r="E278" s="59" t="s">
        <v>276</v>
      </c>
      <c r="F278" s="106">
        <f>F279</f>
        <v>0</v>
      </c>
    </row>
    <row r="279" spans="1:6" ht="25.5" hidden="1">
      <c r="A279" s="130" t="s">
        <v>266</v>
      </c>
      <c r="B279" s="37" t="s">
        <v>80</v>
      </c>
      <c r="C279" s="59" t="s">
        <v>81</v>
      </c>
      <c r="D279" s="59" t="s">
        <v>629</v>
      </c>
      <c r="E279" s="59" t="s">
        <v>268</v>
      </c>
      <c r="F279" s="106">
        <v>0</v>
      </c>
    </row>
    <row r="280" spans="1:6" ht="25.5" hidden="1">
      <c r="A280" s="132" t="s">
        <v>589</v>
      </c>
      <c r="B280" s="59" t="s">
        <v>80</v>
      </c>
      <c r="C280" s="59" t="s">
        <v>81</v>
      </c>
      <c r="D280" s="59" t="s">
        <v>588</v>
      </c>
      <c r="E280" s="59"/>
      <c r="F280" s="106">
        <f>F281</f>
        <v>0</v>
      </c>
    </row>
    <row r="281" spans="1:6" ht="25.5" hidden="1">
      <c r="A281" s="180" t="s">
        <v>616</v>
      </c>
      <c r="B281" s="175" t="s">
        <v>80</v>
      </c>
      <c r="C281" s="175" t="s">
        <v>81</v>
      </c>
      <c r="D281" s="175" t="s">
        <v>590</v>
      </c>
      <c r="E281" s="175"/>
      <c r="F281" s="106">
        <f>F282</f>
        <v>0</v>
      </c>
    </row>
    <row r="282" spans="1:6" ht="12.75" hidden="1">
      <c r="A282" s="130" t="s">
        <v>615</v>
      </c>
      <c r="B282" s="37" t="s">
        <v>80</v>
      </c>
      <c r="C282" s="37" t="s">
        <v>81</v>
      </c>
      <c r="D282" s="37" t="s">
        <v>591</v>
      </c>
      <c r="E282" s="37"/>
      <c r="F282" s="106">
        <f>F283</f>
        <v>0</v>
      </c>
    </row>
    <row r="283" spans="1:6" ht="25.5" hidden="1">
      <c r="A283" s="131" t="s">
        <v>279</v>
      </c>
      <c r="B283" s="37" t="s">
        <v>80</v>
      </c>
      <c r="C283" s="37" t="s">
        <v>81</v>
      </c>
      <c r="D283" s="37" t="s">
        <v>591</v>
      </c>
      <c r="E283" s="37" t="s">
        <v>276</v>
      </c>
      <c r="F283" s="106">
        <f>F284</f>
        <v>0</v>
      </c>
    </row>
    <row r="284" spans="1:6" ht="25.5" hidden="1">
      <c r="A284" s="130" t="s">
        <v>266</v>
      </c>
      <c r="B284" s="37" t="s">
        <v>80</v>
      </c>
      <c r="C284" s="37" t="s">
        <v>81</v>
      </c>
      <c r="D284" s="37" t="s">
        <v>591</v>
      </c>
      <c r="E284" s="37" t="s">
        <v>268</v>
      </c>
      <c r="F284" s="106">
        <v>0</v>
      </c>
    </row>
    <row r="285" spans="1:6" ht="12.75" hidden="1">
      <c r="A285" s="131" t="s">
        <v>549</v>
      </c>
      <c r="B285" s="37" t="s">
        <v>80</v>
      </c>
      <c r="C285" s="37" t="s">
        <v>81</v>
      </c>
      <c r="D285" s="37" t="s">
        <v>582</v>
      </c>
      <c r="E285" s="37"/>
      <c r="F285" s="106">
        <f>F286</f>
        <v>0</v>
      </c>
    </row>
    <row r="286" spans="1:6" ht="25.5" hidden="1">
      <c r="A286" s="229" t="s">
        <v>551</v>
      </c>
      <c r="B286" s="175" t="s">
        <v>80</v>
      </c>
      <c r="C286" s="175" t="s">
        <v>81</v>
      </c>
      <c r="D286" s="175" t="s">
        <v>583</v>
      </c>
      <c r="E286" s="175"/>
      <c r="F286" s="106">
        <f>F287</f>
        <v>0</v>
      </c>
    </row>
    <row r="287" spans="1:6" ht="12.75" hidden="1">
      <c r="A287" s="131" t="s">
        <v>552</v>
      </c>
      <c r="B287" s="37" t="s">
        <v>80</v>
      </c>
      <c r="C287" s="37" t="s">
        <v>81</v>
      </c>
      <c r="D287" s="37" t="s">
        <v>619</v>
      </c>
      <c r="E287" s="37"/>
      <c r="F287" s="106">
        <f>F288</f>
        <v>0</v>
      </c>
    </row>
    <row r="288" spans="1:6" ht="25.5" hidden="1">
      <c r="A288" s="131" t="s">
        <v>270</v>
      </c>
      <c r="B288" s="37" t="s">
        <v>80</v>
      </c>
      <c r="C288" s="37" t="s">
        <v>81</v>
      </c>
      <c r="D288" s="37" t="s">
        <v>619</v>
      </c>
      <c r="E288" s="37" t="s">
        <v>93</v>
      </c>
      <c r="F288" s="106">
        <f>F289</f>
        <v>0</v>
      </c>
    </row>
    <row r="289" spans="1:6" ht="12.75" hidden="1">
      <c r="A289" s="131" t="s">
        <v>282</v>
      </c>
      <c r="B289" s="37" t="s">
        <v>80</v>
      </c>
      <c r="C289" s="37" t="s">
        <v>81</v>
      </c>
      <c r="D289" s="37" t="s">
        <v>619</v>
      </c>
      <c r="E289" s="37" t="s">
        <v>85</v>
      </c>
      <c r="F289" s="106">
        <v>0</v>
      </c>
    </row>
    <row r="290" spans="1:6" ht="12.75" hidden="1">
      <c r="A290" s="131"/>
      <c r="B290" s="37"/>
      <c r="C290" s="37"/>
      <c r="D290" s="37"/>
      <c r="E290" s="37"/>
      <c r="F290" s="106"/>
    </row>
    <row r="291" spans="1:6" ht="28.5" customHeight="1">
      <c r="A291" s="130" t="s">
        <v>284</v>
      </c>
      <c r="B291" s="37" t="s">
        <v>80</v>
      </c>
      <c r="C291" s="37" t="s">
        <v>81</v>
      </c>
      <c r="D291" s="37" t="s">
        <v>433</v>
      </c>
      <c r="E291" s="37"/>
      <c r="F291" s="106">
        <f>F292</f>
        <v>23115.6</v>
      </c>
    </row>
    <row r="292" spans="1:6" ht="25.5">
      <c r="A292" s="145" t="s">
        <v>294</v>
      </c>
      <c r="B292" s="37" t="s">
        <v>80</v>
      </c>
      <c r="C292" s="37" t="s">
        <v>81</v>
      </c>
      <c r="D292" s="37" t="s">
        <v>474</v>
      </c>
      <c r="E292" s="37"/>
      <c r="F292" s="106">
        <f>F293+F298+F301+F306+F313</f>
        <v>23115.6</v>
      </c>
    </row>
    <row r="293" spans="1:6" ht="24" customHeight="1">
      <c r="A293" s="130" t="s">
        <v>296</v>
      </c>
      <c r="B293" s="37" t="s">
        <v>80</v>
      </c>
      <c r="C293" s="37" t="s">
        <v>81</v>
      </c>
      <c r="D293" s="37" t="s">
        <v>484</v>
      </c>
      <c r="E293" s="37"/>
      <c r="F293" s="106">
        <f>F294+F296</f>
        <v>8515</v>
      </c>
    </row>
    <row r="294" spans="1:6" ht="25.5">
      <c r="A294" s="131" t="s">
        <v>279</v>
      </c>
      <c r="B294" s="37" t="s">
        <v>80</v>
      </c>
      <c r="C294" s="37" t="s">
        <v>81</v>
      </c>
      <c r="D294" s="37" t="s">
        <v>484</v>
      </c>
      <c r="E294" s="37" t="s">
        <v>276</v>
      </c>
      <c r="F294" s="106">
        <f>F295</f>
        <v>8515</v>
      </c>
    </row>
    <row r="295" spans="1:6" ht="26.25" customHeight="1">
      <c r="A295" s="130" t="s">
        <v>266</v>
      </c>
      <c r="B295" s="37" t="s">
        <v>80</v>
      </c>
      <c r="C295" s="37" t="s">
        <v>81</v>
      </c>
      <c r="D295" s="37" t="s">
        <v>484</v>
      </c>
      <c r="E295" s="37" t="s">
        <v>268</v>
      </c>
      <c r="F295" s="106">
        <v>8515</v>
      </c>
    </row>
    <row r="296" spans="1:6" ht="12.75" hidden="1">
      <c r="A296" s="144" t="s">
        <v>280</v>
      </c>
      <c r="B296" s="59" t="s">
        <v>80</v>
      </c>
      <c r="C296" s="59" t="s">
        <v>81</v>
      </c>
      <c r="D296" s="59" t="s">
        <v>484</v>
      </c>
      <c r="E296" s="59" t="s">
        <v>73</v>
      </c>
      <c r="F296" s="106">
        <f>F297</f>
        <v>0</v>
      </c>
    </row>
    <row r="297" spans="1:6" ht="12.75" hidden="1">
      <c r="A297" s="144" t="s">
        <v>281</v>
      </c>
      <c r="B297" s="59" t="s">
        <v>80</v>
      </c>
      <c r="C297" s="59" t="s">
        <v>81</v>
      </c>
      <c r="D297" s="59" t="s">
        <v>484</v>
      </c>
      <c r="E297" s="59" t="s">
        <v>267</v>
      </c>
      <c r="F297" s="106">
        <v>0</v>
      </c>
    </row>
    <row r="298" spans="1:6" ht="24.75" customHeight="1" hidden="1">
      <c r="A298" s="144" t="s">
        <v>297</v>
      </c>
      <c r="B298" s="59" t="s">
        <v>80</v>
      </c>
      <c r="C298" s="59" t="s">
        <v>81</v>
      </c>
      <c r="D298" s="59" t="s">
        <v>485</v>
      </c>
      <c r="E298" s="59"/>
      <c r="F298" s="106">
        <f>F299</f>
        <v>0</v>
      </c>
    </row>
    <row r="299" spans="1:6" ht="25.5" hidden="1">
      <c r="A299" s="131" t="s">
        <v>279</v>
      </c>
      <c r="B299" s="37" t="s">
        <v>80</v>
      </c>
      <c r="C299" s="37" t="s">
        <v>81</v>
      </c>
      <c r="D299" s="37" t="s">
        <v>485</v>
      </c>
      <c r="E299" s="37" t="s">
        <v>276</v>
      </c>
      <c r="F299" s="106">
        <f>F300</f>
        <v>0</v>
      </c>
    </row>
    <row r="300" spans="1:6" ht="27.75" customHeight="1" hidden="1">
      <c r="A300" s="130" t="s">
        <v>266</v>
      </c>
      <c r="B300" s="37" t="s">
        <v>80</v>
      </c>
      <c r="C300" s="37" t="s">
        <v>81</v>
      </c>
      <c r="D300" s="37" t="s">
        <v>485</v>
      </c>
      <c r="E300" s="37" t="s">
        <v>268</v>
      </c>
      <c r="F300" s="299">
        <v>0</v>
      </c>
    </row>
    <row r="301" spans="1:6" ht="24" customHeight="1" hidden="1">
      <c r="A301" s="131" t="s">
        <v>138</v>
      </c>
      <c r="B301" s="37" t="s">
        <v>80</v>
      </c>
      <c r="C301" s="37" t="s">
        <v>81</v>
      </c>
      <c r="D301" s="37" t="s">
        <v>486</v>
      </c>
      <c r="E301" s="37"/>
      <c r="F301" s="106">
        <f>F302+F304</f>
        <v>0</v>
      </c>
    </row>
    <row r="302" spans="1:6" ht="25.5" hidden="1">
      <c r="A302" s="131" t="s">
        <v>279</v>
      </c>
      <c r="B302" s="37" t="s">
        <v>80</v>
      </c>
      <c r="C302" s="37" t="s">
        <v>81</v>
      </c>
      <c r="D302" s="37" t="s">
        <v>486</v>
      </c>
      <c r="E302" s="37" t="s">
        <v>276</v>
      </c>
      <c r="F302" s="114">
        <f>F303</f>
        <v>0</v>
      </c>
    </row>
    <row r="303" spans="1:6" ht="25.5" hidden="1">
      <c r="A303" s="130" t="s">
        <v>266</v>
      </c>
      <c r="B303" s="37" t="s">
        <v>80</v>
      </c>
      <c r="C303" s="37" t="s">
        <v>81</v>
      </c>
      <c r="D303" s="37" t="s">
        <v>486</v>
      </c>
      <c r="E303" s="37" t="s">
        <v>268</v>
      </c>
      <c r="F303" s="106">
        <v>0</v>
      </c>
    </row>
    <row r="304" spans="1:6" ht="25.5" hidden="1">
      <c r="A304" s="131" t="s">
        <v>270</v>
      </c>
      <c r="B304" s="37" t="s">
        <v>80</v>
      </c>
      <c r="C304" s="37" t="s">
        <v>81</v>
      </c>
      <c r="D304" s="37" t="s">
        <v>486</v>
      </c>
      <c r="E304" s="37" t="s">
        <v>93</v>
      </c>
      <c r="F304" s="106">
        <f>F305</f>
        <v>0</v>
      </c>
    </row>
    <row r="305" spans="1:6" ht="12.75" hidden="1">
      <c r="A305" s="131" t="s">
        <v>282</v>
      </c>
      <c r="B305" s="37" t="s">
        <v>80</v>
      </c>
      <c r="C305" s="37" t="s">
        <v>81</v>
      </c>
      <c r="D305" s="37" t="s">
        <v>486</v>
      </c>
      <c r="E305" s="37" t="s">
        <v>85</v>
      </c>
      <c r="F305" s="106">
        <v>0</v>
      </c>
    </row>
    <row r="306" spans="1:6" ht="33" customHeight="1">
      <c r="A306" s="130" t="s">
        <v>272</v>
      </c>
      <c r="B306" s="37" t="s">
        <v>80</v>
      </c>
      <c r="C306" s="37" t="s">
        <v>81</v>
      </c>
      <c r="D306" s="37" t="s">
        <v>487</v>
      </c>
      <c r="E306" s="37"/>
      <c r="F306" s="106">
        <f>F307+F309+F311</f>
        <v>14600.6</v>
      </c>
    </row>
    <row r="307" spans="1:6" ht="25.5">
      <c r="A307" s="131" t="s">
        <v>279</v>
      </c>
      <c r="B307" s="37" t="s">
        <v>80</v>
      </c>
      <c r="C307" s="37" t="s">
        <v>81</v>
      </c>
      <c r="D307" s="37" t="s">
        <v>487</v>
      </c>
      <c r="E307" s="37" t="s">
        <v>276</v>
      </c>
      <c r="F307" s="106">
        <f>F308</f>
        <v>6823.5</v>
      </c>
    </row>
    <row r="308" spans="1:6" ht="30.75" customHeight="1">
      <c r="A308" s="132" t="s">
        <v>266</v>
      </c>
      <c r="B308" s="59" t="s">
        <v>80</v>
      </c>
      <c r="C308" s="59" t="s">
        <v>81</v>
      </c>
      <c r="D308" s="59" t="s">
        <v>487</v>
      </c>
      <c r="E308" s="59" t="s">
        <v>268</v>
      </c>
      <c r="F308" s="106">
        <f>500+5000+1423.5-100</f>
        <v>6823.5</v>
      </c>
    </row>
    <row r="309" spans="1:6" ht="27" customHeight="1">
      <c r="A309" s="131" t="s">
        <v>270</v>
      </c>
      <c r="B309" s="37" t="s">
        <v>80</v>
      </c>
      <c r="C309" s="37" t="s">
        <v>81</v>
      </c>
      <c r="D309" s="37" t="s">
        <v>487</v>
      </c>
      <c r="E309" s="37" t="s">
        <v>93</v>
      </c>
      <c r="F309" s="106">
        <f>F310</f>
        <v>7777.1</v>
      </c>
    </row>
    <row r="310" spans="1:6" ht="21.75" customHeight="1">
      <c r="A310" s="131" t="s">
        <v>282</v>
      </c>
      <c r="B310" s="37" t="s">
        <v>80</v>
      </c>
      <c r="C310" s="37" t="s">
        <v>81</v>
      </c>
      <c r="D310" s="37" t="s">
        <v>487</v>
      </c>
      <c r="E310" s="37" t="s">
        <v>85</v>
      </c>
      <c r="F310" s="106">
        <f>10100-5000+2677.1</f>
        <v>7777.1</v>
      </c>
    </row>
    <row r="311" spans="1:6" ht="12.75" hidden="1">
      <c r="A311" s="131" t="s">
        <v>280</v>
      </c>
      <c r="B311" s="37" t="s">
        <v>80</v>
      </c>
      <c r="C311" s="37" t="s">
        <v>81</v>
      </c>
      <c r="D311" s="37" t="s">
        <v>487</v>
      </c>
      <c r="E311" s="37" t="s">
        <v>73</v>
      </c>
      <c r="F311" s="106">
        <f>F312</f>
        <v>0</v>
      </c>
    </row>
    <row r="312" spans="1:6" ht="12.75" hidden="1">
      <c r="A312" s="130" t="s">
        <v>281</v>
      </c>
      <c r="B312" s="37" t="s">
        <v>80</v>
      </c>
      <c r="C312" s="37" t="s">
        <v>81</v>
      </c>
      <c r="D312" s="37" t="s">
        <v>487</v>
      </c>
      <c r="E312" s="37" t="s">
        <v>267</v>
      </c>
      <c r="F312" s="106">
        <v>0</v>
      </c>
    </row>
    <row r="313" spans="1:6" ht="25.5" hidden="1">
      <c r="A313" s="130" t="s">
        <v>660</v>
      </c>
      <c r="B313" s="37" t="s">
        <v>80</v>
      </c>
      <c r="C313" s="37" t="s">
        <v>81</v>
      </c>
      <c r="D313" s="37" t="s">
        <v>659</v>
      </c>
      <c r="E313" s="37"/>
      <c r="F313" s="106">
        <f>F314</f>
        <v>0</v>
      </c>
    </row>
    <row r="314" spans="1:6" ht="12.75" hidden="1">
      <c r="A314" s="131" t="s">
        <v>280</v>
      </c>
      <c r="B314" s="37" t="s">
        <v>80</v>
      </c>
      <c r="C314" s="37" t="s">
        <v>81</v>
      </c>
      <c r="D314" s="37" t="s">
        <v>659</v>
      </c>
      <c r="E314" s="37" t="s">
        <v>73</v>
      </c>
      <c r="F314" s="106">
        <f>F315</f>
        <v>0</v>
      </c>
    </row>
    <row r="315" spans="1:6" ht="12.75" hidden="1">
      <c r="A315" s="132" t="s">
        <v>281</v>
      </c>
      <c r="B315" s="59" t="s">
        <v>80</v>
      </c>
      <c r="C315" s="59" t="s">
        <v>81</v>
      </c>
      <c r="D315" s="59" t="s">
        <v>659</v>
      </c>
      <c r="E315" s="59" t="s">
        <v>267</v>
      </c>
      <c r="F315" s="106">
        <v>0</v>
      </c>
    </row>
    <row r="316" spans="1:6" ht="0" customHeight="1" hidden="1">
      <c r="A316" s="35" t="s">
        <v>126</v>
      </c>
      <c r="B316" s="29" t="s">
        <v>127</v>
      </c>
      <c r="C316" s="29"/>
      <c r="D316" s="29"/>
      <c r="E316" s="29"/>
      <c r="F316" s="104">
        <f>F317</f>
        <v>0</v>
      </c>
    </row>
    <row r="317" spans="1:6" ht="21.75" customHeight="1" hidden="1">
      <c r="A317" s="33" t="s">
        <v>128</v>
      </c>
      <c r="B317" s="34" t="s">
        <v>127</v>
      </c>
      <c r="C317" s="34" t="s">
        <v>127</v>
      </c>
      <c r="D317" s="34"/>
      <c r="E317" s="34"/>
      <c r="F317" s="106">
        <f>F319</f>
        <v>0</v>
      </c>
    </row>
    <row r="318" spans="1:6" ht="25.5" hidden="1">
      <c r="A318" s="130" t="s">
        <v>284</v>
      </c>
      <c r="B318" s="34" t="s">
        <v>127</v>
      </c>
      <c r="C318" s="34" t="s">
        <v>127</v>
      </c>
      <c r="D318" s="34" t="s">
        <v>433</v>
      </c>
      <c r="E318" s="34"/>
      <c r="F318" s="106">
        <f>F319</f>
        <v>0</v>
      </c>
    </row>
    <row r="319" spans="1:6" ht="38.25" hidden="1">
      <c r="A319" s="132" t="s">
        <v>661</v>
      </c>
      <c r="B319" s="59" t="s">
        <v>127</v>
      </c>
      <c r="C319" s="59" t="s">
        <v>127</v>
      </c>
      <c r="D319" s="59" t="s">
        <v>488</v>
      </c>
      <c r="E319" s="59"/>
      <c r="F319" s="106">
        <f>F320</f>
        <v>0</v>
      </c>
    </row>
    <row r="320" spans="1:6" ht="38.25" hidden="1">
      <c r="A320" s="58" t="s">
        <v>309</v>
      </c>
      <c r="B320" s="59" t="s">
        <v>127</v>
      </c>
      <c r="C320" s="59" t="s">
        <v>127</v>
      </c>
      <c r="D320" s="59" t="s">
        <v>489</v>
      </c>
      <c r="E320" s="59"/>
      <c r="F320" s="106">
        <f>F322+F323</f>
        <v>0</v>
      </c>
    </row>
    <row r="321" spans="1:6" ht="25.5" hidden="1">
      <c r="A321" s="144" t="s">
        <v>279</v>
      </c>
      <c r="B321" s="59" t="s">
        <v>127</v>
      </c>
      <c r="C321" s="59" t="s">
        <v>127</v>
      </c>
      <c r="D321" s="59" t="s">
        <v>489</v>
      </c>
      <c r="E321" s="59" t="s">
        <v>276</v>
      </c>
      <c r="F321" s="106">
        <f>F322</f>
        <v>0</v>
      </c>
    </row>
    <row r="322" spans="1:6" ht="30" customHeight="1" hidden="1">
      <c r="A322" s="132" t="s">
        <v>266</v>
      </c>
      <c r="B322" s="59" t="s">
        <v>127</v>
      </c>
      <c r="C322" s="59" t="s">
        <v>127</v>
      </c>
      <c r="D322" s="59" t="s">
        <v>489</v>
      </c>
      <c r="E322" s="59" t="s">
        <v>268</v>
      </c>
      <c r="F322" s="106">
        <f>288.5-288.5</f>
        <v>0</v>
      </c>
    </row>
    <row r="323" spans="1:6" ht="25.5" hidden="1">
      <c r="A323" s="131" t="s">
        <v>270</v>
      </c>
      <c r="B323" s="34" t="s">
        <v>127</v>
      </c>
      <c r="C323" s="34" t="s">
        <v>127</v>
      </c>
      <c r="D323" s="34" t="s">
        <v>489</v>
      </c>
      <c r="E323" s="37" t="s">
        <v>93</v>
      </c>
      <c r="F323" s="106">
        <f>F324</f>
        <v>0</v>
      </c>
    </row>
    <row r="324" spans="1:6" ht="12.75" hidden="1">
      <c r="A324" s="131" t="s">
        <v>282</v>
      </c>
      <c r="B324" s="34" t="s">
        <v>127</v>
      </c>
      <c r="C324" s="34" t="s">
        <v>127</v>
      </c>
      <c r="D324" s="34" t="s">
        <v>489</v>
      </c>
      <c r="E324" s="37" t="s">
        <v>85</v>
      </c>
      <c r="F324" s="106">
        <v>0</v>
      </c>
    </row>
    <row r="325" spans="1:6" ht="24" customHeight="1">
      <c r="A325" s="137" t="s">
        <v>191</v>
      </c>
      <c r="B325" s="29" t="s">
        <v>129</v>
      </c>
      <c r="C325" s="29"/>
      <c r="D325" s="29"/>
      <c r="E325" s="29"/>
      <c r="F325" s="112">
        <f>F326</f>
        <v>20742.600000000002</v>
      </c>
    </row>
    <row r="326" spans="1:6" ht="20.25" customHeight="1">
      <c r="A326" s="138" t="s">
        <v>130</v>
      </c>
      <c r="B326" s="30" t="s">
        <v>129</v>
      </c>
      <c r="C326" s="30" t="s">
        <v>75</v>
      </c>
      <c r="D326" s="30"/>
      <c r="E326" s="30"/>
      <c r="F326" s="111">
        <f>F338+F327+F351</f>
        <v>20742.600000000002</v>
      </c>
    </row>
    <row r="327" spans="1:6" ht="25.5" hidden="1">
      <c r="A327" s="132" t="s">
        <v>651</v>
      </c>
      <c r="B327" s="31" t="s">
        <v>129</v>
      </c>
      <c r="C327" s="31" t="s">
        <v>75</v>
      </c>
      <c r="D327" s="31" t="s">
        <v>510</v>
      </c>
      <c r="E327" s="59"/>
      <c r="F327" s="109">
        <f>F328+F333</f>
        <v>0</v>
      </c>
    </row>
    <row r="328" spans="1:6" ht="25.5" hidden="1">
      <c r="A328" s="132" t="s">
        <v>519</v>
      </c>
      <c r="B328" s="31" t="s">
        <v>129</v>
      </c>
      <c r="C328" s="31" t="s">
        <v>75</v>
      </c>
      <c r="D328" s="31" t="s">
        <v>520</v>
      </c>
      <c r="E328" s="59"/>
      <c r="F328" s="109">
        <f>F329</f>
        <v>0</v>
      </c>
    </row>
    <row r="329" spans="1:6" ht="25.5" hidden="1">
      <c r="A329" s="180" t="s">
        <v>553</v>
      </c>
      <c r="B329" s="175" t="s">
        <v>129</v>
      </c>
      <c r="C329" s="175" t="s">
        <v>75</v>
      </c>
      <c r="D329" s="175" t="s">
        <v>521</v>
      </c>
      <c r="E329" s="175"/>
      <c r="F329" s="177">
        <f>F330</f>
        <v>0</v>
      </c>
    </row>
    <row r="330" spans="1:6" ht="25.5" hidden="1">
      <c r="A330" s="132" t="s">
        <v>515</v>
      </c>
      <c r="B330" s="31" t="s">
        <v>129</v>
      </c>
      <c r="C330" s="31" t="s">
        <v>75</v>
      </c>
      <c r="D330" s="59" t="s">
        <v>522</v>
      </c>
      <c r="E330" s="59"/>
      <c r="F330" s="109">
        <f>F331</f>
        <v>0</v>
      </c>
    </row>
    <row r="331" spans="1:6" ht="25.5" hidden="1">
      <c r="A331" s="131" t="s">
        <v>270</v>
      </c>
      <c r="B331" s="31" t="s">
        <v>129</v>
      </c>
      <c r="C331" s="31" t="s">
        <v>75</v>
      </c>
      <c r="D331" s="59" t="s">
        <v>522</v>
      </c>
      <c r="E331" s="37" t="s">
        <v>93</v>
      </c>
      <c r="F331" s="109">
        <f>F332</f>
        <v>0</v>
      </c>
    </row>
    <row r="332" spans="1:6" ht="12.75" hidden="1">
      <c r="A332" s="131" t="s">
        <v>282</v>
      </c>
      <c r="B332" s="31" t="s">
        <v>129</v>
      </c>
      <c r="C332" s="31" t="s">
        <v>75</v>
      </c>
      <c r="D332" s="59" t="s">
        <v>522</v>
      </c>
      <c r="E332" s="37" t="s">
        <v>85</v>
      </c>
      <c r="F332" s="325">
        <f>251.1-251.1</f>
        <v>0</v>
      </c>
    </row>
    <row r="333" spans="1:6" ht="25.5" hidden="1">
      <c r="A333" s="132" t="s">
        <v>523</v>
      </c>
      <c r="B333" s="31" t="s">
        <v>129</v>
      </c>
      <c r="C333" s="31" t="s">
        <v>75</v>
      </c>
      <c r="D333" s="31" t="s">
        <v>524</v>
      </c>
      <c r="E333" s="59"/>
      <c r="F333" s="109">
        <f>F334</f>
        <v>0</v>
      </c>
    </row>
    <row r="334" spans="1:6" ht="27.75" customHeight="1" hidden="1">
      <c r="A334" s="180" t="s">
        <v>553</v>
      </c>
      <c r="B334" s="175" t="s">
        <v>129</v>
      </c>
      <c r="C334" s="175" t="s">
        <v>75</v>
      </c>
      <c r="D334" s="175" t="s">
        <v>525</v>
      </c>
      <c r="E334" s="175"/>
      <c r="F334" s="177">
        <f>F335</f>
        <v>0</v>
      </c>
    </row>
    <row r="335" spans="1:6" ht="25.5" hidden="1">
      <c r="A335" s="132" t="s">
        <v>515</v>
      </c>
      <c r="B335" s="31" t="s">
        <v>129</v>
      </c>
      <c r="C335" s="31" t="s">
        <v>75</v>
      </c>
      <c r="D335" s="59" t="s">
        <v>526</v>
      </c>
      <c r="E335" s="59"/>
      <c r="F335" s="109">
        <f>F336</f>
        <v>0</v>
      </c>
    </row>
    <row r="336" spans="1:6" ht="25.5" hidden="1">
      <c r="A336" s="131" t="s">
        <v>270</v>
      </c>
      <c r="B336" s="31" t="s">
        <v>129</v>
      </c>
      <c r="C336" s="31" t="s">
        <v>75</v>
      </c>
      <c r="D336" s="59" t="s">
        <v>526</v>
      </c>
      <c r="E336" s="37" t="s">
        <v>93</v>
      </c>
      <c r="F336" s="109">
        <f>F337</f>
        <v>0</v>
      </c>
    </row>
    <row r="337" spans="1:6" ht="18" customHeight="1" hidden="1">
      <c r="A337" s="131" t="s">
        <v>282</v>
      </c>
      <c r="B337" s="31" t="s">
        <v>129</v>
      </c>
      <c r="C337" s="31" t="s">
        <v>75</v>
      </c>
      <c r="D337" s="59" t="s">
        <v>526</v>
      </c>
      <c r="E337" s="37" t="s">
        <v>85</v>
      </c>
      <c r="F337" s="325">
        <f>273.4-273.4</f>
        <v>0</v>
      </c>
    </row>
    <row r="338" spans="1:6" ht="25.5">
      <c r="A338" s="130" t="s">
        <v>344</v>
      </c>
      <c r="B338" s="31" t="s">
        <v>129</v>
      </c>
      <c r="C338" s="31" t="s">
        <v>75</v>
      </c>
      <c r="D338" s="31" t="s">
        <v>459</v>
      </c>
      <c r="E338" s="31"/>
      <c r="F338" s="119">
        <f aca="true" t="shared" si="0" ref="F338:F343">F339</f>
        <v>4270</v>
      </c>
    </row>
    <row r="339" spans="1:6" ht="24.75" customHeight="1">
      <c r="A339" s="130" t="s">
        <v>345</v>
      </c>
      <c r="B339" s="31" t="s">
        <v>129</v>
      </c>
      <c r="C339" s="31" t="s">
        <v>75</v>
      </c>
      <c r="D339" s="31" t="s">
        <v>490</v>
      </c>
      <c r="E339" s="70"/>
      <c r="F339" s="115">
        <f>F340+F345+F348</f>
        <v>4270</v>
      </c>
    </row>
    <row r="340" spans="1:6" ht="38.25">
      <c r="A340" s="133" t="s">
        <v>269</v>
      </c>
      <c r="B340" s="230" t="s">
        <v>129</v>
      </c>
      <c r="C340" s="230" t="s">
        <v>75</v>
      </c>
      <c r="D340" s="232" t="s">
        <v>491</v>
      </c>
      <c r="E340" s="69"/>
      <c r="F340" s="115">
        <f t="shared" si="0"/>
        <v>4270</v>
      </c>
    </row>
    <row r="341" spans="1:6" ht="30" customHeight="1">
      <c r="A341" s="173" t="s">
        <v>738</v>
      </c>
      <c r="B341" s="231" t="s">
        <v>129</v>
      </c>
      <c r="C341" s="231" t="s">
        <v>75</v>
      </c>
      <c r="D341" s="233" t="s">
        <v>492</v>
      </c>
      <c r="E341" s="187"/>
      <c r="F341" s="188">
        <f t="shared" si="0"/>
        <v>4270</v>
      </c>
    </row>
    <row r="342" spans="1:6" ht="63.75">
      <c r="A342" s="132" t="s">
        <v>697</v>
      </c>
      <c r="B342" s="31" t="s">
        <v>129</v>
      </c>
      <c r="C342" s="31" t="s">
        <v>75</v>
      </c>
      <c r="D342" s="31" t="s">
        <v>493</v>
      </c>
      <c r="E342" s="31"/>
      <c r="F342" s="119">
        <f t="shared" si="0"/>
        <v>4270</v>
      </c>
    </row>
    <row r="343" spans="1:6" ht="32.25" customHeight="1">
      <c r="A343" s="131" t="s">
        <v>270</v>
      </c>
      <c r="B343" s="34" t="s">
        <v>129</v>
      </c>
      <c r="C343" s="34" t="s">
        <v>75</v>
      </c>
      <c r="D343" s="34" t="s">
        <v>493</v>
      </c>
      <c r="E343" s="34" t="s">
        <v>93</v>
      </c>
      <c r="F343" s="109">
        <f t="shared" si="0"/>
        <v>4270</v>
      </c>
    </row>
    <row r="344" spans="1:6" ht="20.25" customHeight="1">
      <c r="A344" s="131" t="s">
        <v>282</v>
      </c>
      <c r="B344" s="34" t="s">
        <v>129</v>
      </c>
      <c r="C344" s="34" t="s">
        <v>75</v>
      </c>
      <c r="D344" s="34" t="s">
        <v>493</v>
      </c>
      <c r="E344" s="34" t="s">
        <v>85</v>
      </c>
      <c r="F344" s="109">
        <f>5000-730</f>
        <v>4270</v>
      </c>
    </row>
    <row r="345" spans="1:6" ht="29.25" customHeight="1" hidden="1">
      <c r="A345" s="132" t="s">
        <v>698</v>
      </c>
      <c r="B345" s="34" t="s">
        <v>129</v>
      </c>
      <c r="C345" s="34" t="s">
        <v>75</v>
      </c>
      <c r="D345" s="34" t="s">
        <v>527</v>
      </c>
      <c r="E345" s="34"/>
      <c r="F345" s="109">
        <f>F346</f>
        <v>0</v>
      </c>
    </row>
    <row r="346" spans="1:6" ht="30" customHeight="1" hidden="1">
      <c r="A346" s="131" t="s">
        <v>270</v>
      </c>
      <c r="B346" s="34" t="s">
        <v>129</v>
      </c>
      <c r="C346" s="34" t="s">
        <v>75</v>
      </c>
      <c r="D346" s="34" t="s">
        <v>527</v>
      </c>
      <c r="E346" s="34" t="s">
        <v>93</v>
      </c>
      <c r="F346" s="109">
        <f>F347</f>
        <v>0</v>
      </c>
    </row>
    <row r="347" spans="1:6" ht="22.5" customHeight="1" hidden="1">
      <c r="A347" s="131" t="s">
        <v>282</v>
      </c>
      <c r="B347" s="34" t="s">
        <v>129</v>
      </c>
      <c r="C347" s="34" t="s">
        <v>75</v>
      </c>
      <c r="D347" s="34" t="s">
        <v>527</v>
      </c>
      <c r="E347" s="34" t="s">
        <v>85</v>
      </c>
      <c r="F347" s="109">
        <f>300-300</f>
        <v>0</v>
      </c>
    </row>
    <row r="348" spans="1:6" ht="1.5" customHeight="1" hidden="1">
      <c r="A348" s="144" t="s">
        <v>617</v>
      </c>
      <c r="B348" s="31" t="s">
        <v>129</v>
      </c>
      <c r="C348" s="31" t="s">
        <v>75</v>
      </c>
      <c r="D348" s="31" t="s">
        <v>640</v>
      </c>
      <c r="E348" s="59"/>
      <c r="F348" s="109">
        <f>F350</f>
        <v>0</v>
      </c>
    </row>
    <row r="349" spans="1:6" ht="25.5" hidden="1">
      <c r="A349" s="131" t="s">
        <v>270</v>
      </c>
      <c r="B349" s="31" t="s">
        <v>129</v>
      </c>
      <c r="C349" s="31" t="s">
        <v>75</v>
      </c>
      <c r="D349" s="31" t="s">
        <v>640</v>
      </c>
      <c r="E349" s="34" t="s">
        <v>93</v>
      </c>
      <c r="F349" s="109">
        <f>F350</f>
        <v>0</v>
      </c>
    </row>
    <row r="350" spans="1:6" ht="12.75" hidden="1">
      <c r="A350" s="131" t="s">
        <v>282</v>
      </c>
      <c r="B350" s="31" t="s">
        <v>129</v>
      </c>
      <c r="C350" s="31" t="s">
        <v>75</v>
      </c>
      <c r="D350" s="31" t="s">
        <v>640</v>
      </c>
      <c r="E350" s="34" t="s">
        <v>85</v>
      </c>
      <c r="F350" s="109">
        <v>0</v>
      </c>
    </row>
    <row r="351" spans="1:6" ht="29.25" customHeight="1">
      <c r="A351" s="130" t="s">
        <v>284</v>
      </c>
      <c r="B351" s="34" t="s">
        <v>129</v>
      </c>
      <c r="C351" s="34" t="s">
        <v>75</v>
      </c>
      <c r="D351" s="34" t="s">
        <v>433</v>
      </c>
      <c r="E351" s="34"/>
      <c r="F351" s="109">
        <f>F352</f>
        <v>16472.600000000002</v>
      </c>
    </row>
    <row r="352" spans="1:6" ht="43.5" customHeight="1">
      <c r="A352" s="132" t="s">
        <v>661</v>
      </c>
      <c r="B352" s="34" t="s">
        <v>129</v>
      </c>
      <c r="C352" s="34" t="s">
        <v>75</v>
      </c>
      <c r="D352" s="34" t="s">
        <v>488</v>
      </c>
      <c r="E352" s="34"/>
      <c r="F352" s="109">
        <f>F353+F361+F364+F367+F358+F370</f>
        <v>16472.600000000002</v>
      </c>
    </row>
    <row r="353" spans="1:6" ht="43.5" customHeight="1">
      <c r="A353" s="33" t="s">
        <v>309</v>
      </c>
      <c r="B353" s="34" t="s">
        <v>129</v>
      </c>
      <c r="C353" s="34" t="s">
        <v>75</v>
      </c>
      <c r="D353" s="34" t="s">
        <v>489</v>
      </c>
      <c r="E353" s="34"/>
      <c r="F353" s="109">
        <f>F354+F356</f>
        <v>1321.6</v>
      </c>
    </row>
    <row r="354" spans="1:6" ht="30" customHeight="1">
      <c r="A354" s="131" t="s">
        <v>279</v>
      </c>
      <c r="B354" s="34" t="s">
        <v>129</v>
      </c>
      <c r="C354" s="34" t="s">
        <v>75</v>
      </c>
      <c r="D354" s="34" t="s">
        <v>489</v>
      </c>
      <c r="E354" s="34" t="s">
        <v>276</v>
      </c>
      <c r="F354" s="109">
        <f>F355</f>
        <v>1321.6</v>
      </c>
    </row>
    <row r="355" spans="1:6" ht="27.75" customHeight="1">
      <c r="A355" s="130" t="s">
        <v>266</v>
      </c>
      <c r="B355" s="34" t="s">
        <v>129</v>
      </c>
      <c r="C355" s="34" t="s">
        <v>75</v>
      </c>
      <c r="D355" s="34" t="s">
        <v>489</v>
      </c>
      <c r="E355" s="34" t="s">
        <v>268</v>
      </c>
      <c r="F355" s="109">
        <f>993.4+328.2</f>
        <v>1321.6</v>
      </c>
    </row>
    <row r="356" spans="1:6" ht="0" customHeight="1" hidden="1">
      <c r="A356" s="131" t="s">
        <v>270</v>
      </c>
      <c r="B356" s="34" t="s">
        <v>129</v>
      </c>
      <c r="C356" s="34" t="s">
        <v>75</v>
      </c>
      <c r="D356" s="34" t="s">
        <v>489</v>
      </c>
      <c r="E356" s="34" t="s">
        <v>93</v>
      </c>
      <c r="F356" s="109">
        <f>F357</f>
        <v>0</v>
      </c>
    </row>
    <row r="357" spans="1:6" ht="12.75" hidden="1">
      <c r="A357" s="131" t="s">
        <v>282</v>
      </c>
      <c r="B357" s="34" t="s">
        <v>129</v>
      </c>
      <c r="C357" s="34" t="s">
        <v>75</v>
      </c>
      <c r="D357" s="34" t="s">
        <v>489</v>
      </c>
      <c r="E357" s="34" t="s">
        <v>85</v>
      </c>
      <c r="F357" s="109">
        <v>0</v>
      </c>
    </row>
    <row r="358" spans="1:6" ht="38.25" hidden="1">
      <c r="A358" s="132" t="s">
        <v>298</v>
      </c>
      <c r="B358" s="31" t="s">
        <v>129</v>
      </c>
      <c r="C358" s="40" t="s">
        <v>75</v>
      </c>
      <c r="D358" s="63" t="s">
        <v>639</v>
      </c>
      <c r="E358" s="63"/>
      <c r="F358" s="108">
        <f>F359</f>
        <v>0</v>
      </c>
    </row>
    <row r="359" spans="1:6" ht="25.5" hidden="1">
      <c r="A359" s="131" t="s">
        <v>270</v>
      </c>
      <c r="B359" s="31" t="s">
        <v>129</v>
      </c>
      <c r="C359" s="40" t="s">
        <v>75</v>
      </c>
      <c r="D359" s="63" t="s">
        <v>639</v>
      </c>
      <c r="E359" s="37" t="s">
        <v>93</v>
      </c>
      <c r="F359" s="108">
        <f>F360</f>
        <v>0</v>
      </c>
    </row>
    <row r="360" spans="1:6" ht="22.5" customHeight="1" hidden="1">
      <c r="A360" s="131" t="s">
        <v>282</v>
      </c>
      <c r="B360" s="31" t="s">
        <v>129</v>
      </c>
      <c r="C360" s="40" t="s">
        <v>75</v>
      </c>
      <c r="D360" s="63" t="s">
        <v>639</v>
      </c>
      <c r="E360" s="37" t="s">
        <v>85</v>
      </c>
      <c r="F360" s="108">
        <v>0</v>
      </c>
    </row>
    <row r="361" spans="1:6" ht="60" customHeight="1">
      <c r="A361" s="132" t="s">
        <v>289</v>
      </c>
      <c r="B361" s="34" t="s">
        <v>129</v>
      </c>
      <c r="C361" s="34" t="s">
        <v>75</v>
      </c>
      <c r="D361" s="34" t="s">
        <v>494</v>
      </c>
      <c r="E361" s="34"/>
      <c r="F361" s="109">
        <f>F362</f>
        <v>5150.1</v>
      </c>
    </row>
    <row r="362" spans="1:6" ht="29.25" customHeight="1">
      <c r="A362" s="131" t="s">
        <v>270</v>
      </c>
      <c r="B362" s="34" t="s">
        <v>129</v>
      </c>
      <c r="C362" s="34" t="s">
        <v>75</v>
      </c>
      <c r="D362" s="34" t="s">
        <v>494</v>
      </c>
      <c r="E362" s="34" t="s">
        <v>93</v>
      </c>
      <c r="F362" s="109">
        <f>F363</f>
        <v>5150.1</v>
      </c>
    </row>
    <row r="363" spans="1:6" ht="23.25" customHeight="1">
      <c r="A363" s="131" t="s">
        <v>282</v>
      </c>
      <c r="B363" s="34" t="s">
        <v>129</v>
      </c>
      <c r="C363" s="34" t="s">
        <v>75</v>
      </c>
      <c r="D363" s="34" t="s">
        <v>494</v>
      </c>
      <c r="E363" s="34" t="s">
        <v>85</v>
      </c>
      <c r="F363" s="109">
        <f>4803+347.1</f>
        <v>5150.1</v>
      </c>
    </row>
    <row r="364" spans="1:6" ht="51">
      <c r="A364" s="132" t="s">
        <v>792</v>
      </c>
      <c r="B364" s="34" t="s">
        <v>129</v>
      </c>
      <c r="C364" s="34" t="s">
        <v>75</v>
      </c>
      <c r="D364" s="34" t="s">
        <v>790</v>
      </c>
      <c r="E364" s="34"/>
      <c r="F364" s="109">
        <f>F365</f>
        <v>131</v>
      </c>
    </row>
    <row r="365" spans="1:6" ht="30" customHeight="1">
      <c r="A365" s="300" t="s">
        <v>270</v>
      </c>
      <c r="B365" s="34" t="s">
        <v>129</v>
      </c>
      <c r="C365" s="34" t="s">
        <v>75</v>
      </c>
      <c r="D365" s="34" t="s">
        <v>790</v>
      </c>
      <c r="E365" s="34" t="s">
        <v>93</v>
      </c>
      <c r="F365" s="109">
        <f>F366</f>
        <v>131</v>
      </c>
    </row>
    <row r="366" spans="1:6" ht="23.25" customHeight="1">
      <c r="A366" s="300" t="s">
        <v>282</v>
      </c>
      <c r="B366" s="34" t="s">
        <v>129</v>
      </c>
      <c r="C366" s="34" t="s">
        <v>75</v>
      </c>
      <c r="D366" s="34" t="s">
        <v>790</v>
      </c>
      <c r="E366" s="34" t="s">
        <v>85</v>
      </c>
      <c r="F366" s="109">
        <v>131</v>
      </c>
    </row>
    <row r="367" spans="1:6" ht="47.25" customHeight="1">
      <c r="A367" s="132" t="s">
        <v>298</v>
      </c>
      <c r="B367" s="34" t="s">
        <v>129</v>
      </c>
      <c r="C367" s="34" t="s">
        <v>75</v>
      </c>
      <c r="D367" s="34" t="s">
        <v>495</v>
      </c>
      <c r="E367" s="34"/>
      <c r="F367" s="109">
        <f>F368</f>
        <v>9740.300000000001</v>
      </c>
    </row>
    <row r="368" spans="1:6" ht="32.25" customHeight="1">
      <c r="A368" s="131" t="s">
        <v>270</v>
      </c>
      <c r="B368" s="34" t="s">
        <v>129</v>
      </c>
      <c r="C368" s="34" t="s">
        <v>75</v>
      </c>
      <c r="D368" s="34" t="s">
        <v>495</v>
      </c>
      <c r="E368" s="34" t="s">
        <v>93</v>
      </c>
      <c r="F368" s="109">
        <f>F369</f>
        <v>9740.300000000001</v>
      </c>
    </row>
    <row r="369" spans="1:6" ht="19.5" customHeight="1">
      <c r="A369" s="131" t="s">
        <v>282</v>
      </c>
      <c r="B369" s="34" t="s">
        <v>129</v>
      </c>
      <c r="C369" s="34" t="s">
        <v>75</v>
      </c>
      <c r="D369" s="63" t="s">
        <v>495</v>
      </c>
      <c r="E369" s="63" t="s">
        <v>85</v>
      </c>
      <c r="F369" s="108">
        <f>9031.1+709.2</f>
        <v>9740.300000000001</v>
      </c>
    </row>
    <row r="370" spans="1:6" ht="30.75" customHeight="1">
      <c r="A370" s="132" t="s">
        <v>688</v>
      </c>
      <c r="B370" s="34" t="s">
        <v>129</v>
      </c>
      <c r="C370" s="34" t="s">
        <v>75</v>
      </c>
      <c r="D370" s="63" t="s">
        <v>689</v>
      </c>
      <c r="E370" s="63"/>
      <c r="F370" s="108">
        <f>F371</f>
        <v>129.6</v>
      </c>
    </row>
    <row r="371" spans="1:6" ht="31.5" customHeight="1">
      <c r="A371" s="300" t="s">
        <v>270</v>
      </c>
      <c r="B371" s="34" t="s">
        <v>129</v>
      </c>
      <c r="C371" s="34" t="s">
        <v>75</v>
      </c>
      <c r="D371" s="63" t="s">
        <v>689</v>
      </c>
      <c r="E371" s="34" t="s">
        <v>93</v>
      </c>
      <c r="F371" s="108">
        <f>F372</f>
        <v>129.6</v>
      </c>
    </row>
    <row r="372" spans="1:6" ht="21" customHeight="1">
      <c r="A372" s="300" t="s">
        <v>282</v>
      </c>
      <c r="B372" s="34" t="s">
        <v>129</v>
      </c>
      <c r="C372" s="34" t="s">
        <v>75</v>
      </c>
      <c r="D372" s="63" t="s">
        <v>689</v>
      </c>
      <c r="E372" s="63" t="s">
        <v>85</v>
      </c>
      <c r="F372" s="108">
        <v>129.6</v>
      </c>
    </row>
    <row r="373" spans="1:6" ht="20.25" customHeight="1">
      <c r="A373" s="35" t="s">
        <v>166</v>
      </c>
      <c r="B373" s="29" t="s">
        <v>121</v>
      </c>
      <c r="C373" s="41"/>
      <c r="D373" s="41"/>
      <c r="E373" s="41"/>
      <c r="F373" s="112">
        <f>F374+F380</f>
        <v>4267.2</v>
      </c>
    </row>
    <row r="374" spans="1:6" ht="26.25" customHeight="1">
      <c r="A374" s="60" t="s">
        <v>167</v>
      </c>
      <c r="B374" s="57" t="s">
        <v>121</v>
      </c>
      <c r="C374" s="61" t="s">
        <v>75</v>
      </c>
      <c r="D374" s="61"/>
      <c r="E374" s="61"/>
      <c r="F374" s="113">
        <f>F375</f>
        <v>773.5</v>
      </c>
    </row>
    <row r="375" spans="1:6" ht="25.5">
      <c r="A375" s="130" t="s">
        <v>284</v>
      </c>
      <c r="B375" s="31" t="s">
        <v>121</v>
      </c>
      <c r="C375" s="40" t="s">
        <v>75</v>
      </c>
      <c r="D375" s="40" t="s">
        <v>433</v>
      </c>
      <c r="E375" s="40"/>
      <c r="F375" s="119">
        <f>F376</f>
        <v>773.5</v>
      </c>
    </row>
    <row r="376" spans="1:6" ht="20.25" customHeight="1">
      <c r="A376" s="39" t="s">
        <v>235</v>
      </c>
      <c r="B376" s="31" t="s">
        <v>121</v>
      </c>
      <c r="C376" s="40" t="s">
        <v>75</v>
      </c>
      <c r="D376" s="40" t="s">
        <v>496</v>
      </c>
      <c r="E376" s="40"/>
      <c r="F376" s="119">
        <f>F377</f>
        <v>773.5</v>
      </c>
    </row>
    <row r="377" spans="1:6" ht="30.75" customHeight="1">
      <c r="A377" s="39" t="s">
        <v>38</v>
      </c>
      <c r="B377" s="31" t="s">
        <v>121</v>
      </c>
      <c r="C377" s="40" t="s">
        <v>75</v>
      </c>
      <c r="D377" s="40" t="s">
        <v>497</v>
      </c>
      <c r="E377" s="40"/>
      <c r="F377" s="119">
        <f>F378</f>
        <v>773.5</v>
      </c>
    </row>
    <row r="378" spans="1:6" ht="21" customHeight="1">
      <c r="A378" s="131" t="s">
        <v>287</v>
      </c>
      <c r="B378" s="31" t="s">
        <v>121</v>
      </c>
      <c r="C378" s="40" t="s">
        <v>75</v>
      </c>
      <c r="D378" s="40" t="s">
        <v>497</v>
      </c>
      <c r="E378" s="40" t="s">
        <v>285</v>
      </c>
      <c r="F378" s="119">
        <f>F379</f>
        <v>773.5</v>
      </c>
    </row>
    <row r="379" spans="1:6" ht="21" customHeight="1">
      <c r="A379" s="131" t="s">
        <v>327</v>
      </c>
      <c r="B379" s="31" t="s">
        <v>121</v>
      </c>
      <c r="C379" s="40" t="s">
        <v>75</v>
      </c>
      <c r="D379" s="40" t="s">
        <v>497</v>
      </c>
      <c r="E379" s="40" t="s">
        <v>328</v>
      </c>
      <c r="F379" s="109">
        <v>773.5</v>
      </c>
    </row>
    <row r="380" spans="1:6" ht="21.75" customHeight="1">
      <c r="A380" s="60" t="s">
        <v>185</v>
      </c>
      <c r="B380" s="57" t="s">
        <v>121</v>
      </c>
      <c r="C380" s="61" t="s">
        <v>81</v>
      </c>
      <c r="D380" s="61"/>
      <c r="E380" s="61"/>
      <c r="F380" s="113">
        <f>F381+F393+F399</f>
        <v>3493.7</v>
      </c>
    </row>
    <row r="381" spans="1:6" ht="44.25" customHeight="1">
      <c r="A381" s="39" t="s">
        <v>708</v>
      </c>
      <c r="B381" s="31" t="s">
        <v>121</v>
      </c>
      <c r="C381" s="40" t="s">
        <v>81</v>
      </c>
      <c r="D381" s="40" t="s">
        <v>498</v>
      </c>
      <c r="E381" s="40"/>
      <c r="F381" s="109">
        <f>F382</f>
        <v>3285.3999999999996</v>
      </c>
    </row>
    <row r="382" spans="1:6" ht="38.25">
      <c r="A382" s="39" t="s">
        <v>709</v>
      </c>
      <c r="B382" s="31" t="s">
        <v>121</v>
      </c>
      <c r="C382" s="40" t="s">
        <v>81</v>
      </c>
      <c r="D382" s="40" t="s">
        <v>499</v>
      </c>
      <c r="E382" s="40"/>
      <c r="F382" s="119">
        <f>F383</f>
        <v>3285.3999999999996</v>
      </c>
    </row>
    <row r="383" spans="1:6" ht="38.25">
      <c r="A383" s="173" t="s">
        <v>554</v>
      </c>
      <c r="B383" s="175" t="s">
        <v>121</v>
      </c>
      <c r="C383" s="181" t="s">
        <v>81</v>
      </c>
      <c r="D383" s="181" t="s">
        <v>500</v>
      </c>
      <c r="E383" s="181"/>
      <c r="F383" s="177">
        <f>F384+F387+F390</f>
        <v>3285.3999999999996</v>
      </c>
    </row>
    <row r="384" spans="1:6" ht="51">
      <c r="A384" s="39" t="s">
        <v>690</v>
      </c>
      <c r="B384" s="31" t="s">
        <v>121</v>
      </c>
      <c r="C384" s="40" t="s">
        <v>81</v>
      </c>
      <c r="D384" s="40" t="s">
        <v>634</v>
      </c>
      <c r="E384" s="40"/>
      <c r="F384" s="119">
        <f>F385</f>
        <v>1401.8</v>
      </c>
    </row>
    <row r="385" spans="1:6" ht="22.5" customHeight="1">
      <c r="A385" s="39" t="s">
        <v>287</v>
      </c>
      <c r="B385" s="31" t="s">
        <v>121</v>
      </c>
      <c r="C385" s="40" t="s">
        <v>81</v>
      </c>
      <c r="D385" s="40" t="s">
        <v>634</v>
      </c>
      <c r="E385" s="40" t="s">
        <v>285</v>
      </c>
      <c r="F385" s="119">
        <f>F386</f>
        <v>1401.8</v>
      </c>
    </row>
    <row r="386" spans="1:6" ht="25.5">
      <c r="A386" s="39" t="s">
        <v>288</v>
      </c>
      <c r="B386" s="31" t="s">
        <v>121</v>
      </c>
      <c r="C386" s="40" t="s">
        <v>81</v>
      </c>
      <c r="D386" s="40" t="s">
        <v>634</v>
      </c>
      <c r="E386" s="40" t="s">
        <v>286</v>
      </c>
      <c r="F386" s="108">
        <f>1222.3+179.5</f>
        <v>1401.8</v>
      </c>
    </row>
    <row r="387" spans="1:6" ht="51">
      <c r="A387" s="39" t="s">
        <v>844</v>
      </c>
      <c r="B387" s="31" t="s">
        <v>121</v>
      </c>
      <c r="C387" s="40" t="s">
        <v>81</v>
      </c>
      <c r="D387" s="40" t="s">
        <v>638</v>
      </c>
      <c r="E387" s="40"/>
      <c r="F387" s="109">
        <f>F388</f>
        <v>1883.6</v>
      </c>
    </row>
    <row r="388" spans="1:6" ht="21" customHeight="1">
      <c r="A388" s="39" t="s">
        <v>287</v>
      </c>
      <c r="B388" s="31" t="s">
        <v>121</v>
      </c>
      <c r="C388" s="40" t="s">
        <v>81</v>
      </c>
      <c r="D388" s="40" t="s">
        <v>638</v>
      </c>
      <c r="E388" s="40" t="s">
        <v>285</v>
      </c>
      <c r="F388" s="109">
        <f>F389</f>
        <v>1883.6</v>
      </c>
    </row>
    <row r="389" spans="1:6" ht="28.5" customHeight="1">
      <c r="A389" s="39" t="s">
        <v>288</v>
      </c>
      <c r="B389" s="31" t="s">
        <v>121</v>
      </c>
      <c r="C389" s="40" t="s">
        <v>81</v>
      </c>
      <c r="D389" s="40" t="s">
        <v>638</v>
      </c>
      <c r="E389" s="40" t="s">
        <v>286</v>
      </c>
      <c r="F389" s="108">
        <v>1883.6</v>
      </c>
    </row>
    <row r="390" spans="1:6" ht="51" hidden="1">
      <c r="A390" s="39" t="s">
        <v>635</v>
      </c>
      <c r="B390" s="31" t="s">
        <v>121</v>
      </c>
      <c r="C390" s="40" t="s">
        <v>81</v>
      </c>
      <c r="D390" s="40" t="s">
        <v>637</v>
      </c>
      <c r="E390" s="40"/>
      <c r="F390" s="108">
        <f>F391</f>
        <v>0</v>
      </c>
    </row>
    <row r="391" spans="1:6" ht="12.75" hidden="1">
      <c r="A391" s="39" t="s">
        <v>287</v>
      </c>
      <c r="B391" s="31" t="s">
        <v>121</v>
      </c>
      <c r="C391" s="40" t="s">
        <v>81</v>
      </c>
      <c r="D391" s="40" t="s">
        <v>637</v>
      </c>
      <c r="E391" s="40" t="s">
        <v>285</v>
      </c>
      <c r="F391" s="108">
        <f>F392</f>
        <v>0</v>
      </c>
    </row>
    <row r="392" spans="1:6" ht="25.5" hidden="1">
      <c r="A392" s="39" t="s">
        <v>288</v>
      </c>
      <c r="B392" s="31" t="s">
        <v>121</v>
      </c>
      <c r="C392" s="40" t="s">
        <v>81</v>
      </c>
      <c r="D392" s="40" t="s">
        <v>637</v>
      </c>
      <c r="E392" s="40" t="s">
        <v>286</v>
      </c>
      <c r="F392" s="108">
        <v>0</v>
      </c>
    </row>
    <row r="393" spans="1:6" ht="25.5" hidden="1">
      <c r="A393" s="132" t="s">
        <v>651</v>
      </c>
      <c r="B393" s="31" t="s">
        <v>121</v>
      </c>
      <c r="C393" s="31" t="s">
        <v>81</v>
      </c>
      <c r="D393" s="31" t="s">
        <v>510</v>
      </c>
      <c r="E393" s="59"/>
      <c r="F393" s="109">
        <f>F394</f>
        <v>0</v>
      </c>
    </row>
    <row r="394" spans="1:6" ht="25.5" hidden="1">
      <c r="A394" s="132" t="s">
        <v>653</v>
      </c>
      <c r="B394" s="31" t="s">
        <v>121</v>
      </c>
      <c r="C394" s="31" t="s">
        <v>81</v>
      </c>
      <c r="D394" s="31" t="s">
        <v>652</v>
      </c>
      <c r="E394" s="40"/>
      <c r="F394" s="108">
        <f>F396</f>
        <v>0</v>
      </c>
    </row>
    <row r="395" spans="1:6" ht="25.5" hidden="1">
      <c r="A395" s="180" t="s">
        <v>657</v>
      </c>
      <c r="B395" s="175" t="s">
        <v>121</v>
      </c>
      <c r="C395" s="175" t="s">
        <v>81</v>
      </c>
      <c r="D395" s="175" t="s">
        <v>654</v>
      </c>
      <c r="E395" s="175"/>
      <c r="F395" s="186">
        <f>F396</f>
        <v>0</v>
      </c>
    </row>
    <row r="396" spans="1:6" ht="25.5" hidden="1">
      <c r="A396" s="132" t="s">
        <v>658</v>
      </c>
      <c r="B396" s="31" t="s">
        <v>121</v>
      </c>
      <c r="C396" s="40" t="s">
        <v>81</v>
      </c>
      <c r="D396" s="40" t="s">
        <v>655</v>
      </c>
      <c r="E396" s="40"/>
      <c r="F396" s="108">
        <f>F397</f>
        <v>0</v>
      </c>
    </row>
    <row r="397" spans="1:6" ht="25.5" hidden="1">
      <c r="A397" s="131" t="s">
        <v>279</v>
      </c>
      <c r="B397" s="31" t="s">
        <v>121</v>
      </c>
      <c r="C397" s="40" t="s">
        <v>81</v>
      </c>
      <c r="D397" s="40" t="s">
        <v>655</v>
      </c>
      <c r="E397" s="40" t="s">
        <v>268</v>
      </c>
      <c r="F397" s="108">
        <f>F398</f>
        <v>0</v>
      </c>
    </row>
    <row r="398" spans="1:6" ht="25.5" hidden="1">
      <c r="A398" s="130" t="s">
        <v>266</v>
      </c>
      <c r="B398" s="31" t="s">
        <v>121</v>
      </c>
      <c r="C398" s="40" t="s">
        <v>81</v>
      </c>
      <c r="D398" s="40" t="s">
        <v>655</v>
      </c>
      <c r="E398" s="40" t="s">
        <v>656</v>
      </c>
      <c r="F398" s="117"/>
    </row>
    <row r="399" spans="1:6" ht="25.5">
      <c r="A399" s="39" t="s">
        <v>349</v>
      </c>
      <c r="B399" s="31" t="s">
        <v>121</v>
      </c>
      <c r="C399" s="40" t="s">
        <v>81</v>
      </c>
      <c r="D399" s="40" t="s">
        <v>501</v>
      </c>
      <c r="E399" s="40"/>
      <c r="F399" s="119">
        <f>F400</f>
        <v>208.3</v>
      </c>
    </row>
    <row r="400" spans="1:6" ht="27" customHeight="1">
      <c r="A400" s="39" t="s">
        <v>350</v>
      </c>
      <c r="B400" s="31" t="s">
        <v>121</v>
      </c>
      <c r="C400" s="40" t="s">
        <v>81</v>
      </c>
      <c r="D400" s="40" t="s">
        <v>502</v>
      </c>
      <c r="E400" s="40"/>
      <c r="F400" s="119">
        <f>F401+F405</f>
        <v>208.3</v>
      </c>
    </row>
    <row r="401" spans="1:6" ht="30.75" customHeight="1">
      <c r="A401" s="173" t="s">
        <v>555</v>
      </c>
      <c r="B401" s="175" t="s">
        <v>121</v>
      </c>
      <c r="C401" s="181" t="s">
        <v>81</v>
      </c>
      <c r="D401" s="181" t="s">
        <v>503</v>
      </c>
      <c r="E401" s="181"/>
      <c r="F401" s="177">
        <f>F402</f>
        <v>60.3</v>
      </c>
    </row>
    <row r="402" spans="1:6" ht="40.5" customHeight="1">
      <c r="A402" s="39" t="s">
        <v>722</v>
      </c>
      <c r="B402" s="31" t="s">
        <v>121</v>
      </c>
      <c r="C402" s="40" t="s">
        <v>81</v>
      </c>
      <c r="D402" s="40" t="s">
        <v>504</v>
      </c>
      <c r="E402" s="40"/>
      <c r="F402" s="119">
        <f>F403</f>
        <v>60.3</v>
      </c>
    </row>
    <row r="403" spans="1:6" ht="27" customHeight="1">
      <c r="A403" s="131" t="s">
        <v>279</v>
      </c>
      <c r="B403" s="31" t="s">
        <v>121</v>
      </c>
      <c r="C403" s="40" t="s">
        <v>81</v>
      </c>
      <c r="D403" s="40" t="s">
        <v>504</v>
      </c>
      <c r="E403" s="40" t="s">
        <v>276</v>
      </c>
      <c r="F403" s="119">
        <f>F404</f>
        <v>60.3</v>
      </c>
    </row>
    <row r="404" spans="1:6" ht="30" customHeight="1">
      <c r="A404" s="130" t="s">
        <v>266</v>
      </c>
      <c r="B404" s="31" t="s">
        <v>121</v>
      </c>
      <c r="C404" s="40" t="s">
        <v>81</v>
      </c>
      <c r="D404" s="40" t="s">
        <v>504</v>
      </c>
      <c r="E404" s="40" t="s">
        <v>268</v>
      </c>
      <c r="F404" s="109">
        <v>60.3</v>
      </c>
    </row>
    <row r="405" spans="1:6" ht="51">
      <c r="A405" s="173" t="s">
        <v>664</v>
      </c>
      <c r="B405" s="175" t="s">
        <v>121</v>
      </c>
      <c r="C405" s="181" t="s">
        <v>81</v>
      </c>
      <c r="D405" s="181" t="s">
        <v>662</v>
      </c>
      <c r="E405" s="181"/>
      <c r="F405" s="177">
        <f>F407+F410</f>
        <v>148</v>
      </c>
    </row>
    <row r="406" spans="1:6" ht="38.25">
      <c r="A406" s="58" t="s">
        <v>665</v>
      </c>
      <c r="B406" s="31" t="s">
        <v>121</v>
      </c>
      <c r="C406" s="40" t="s">
        <v>81</v>
      </c>
      <c r="D406" s="40" t="s">
        <v>505</v>
      </c>
      <c r="E406" s="40"/>
      <c r="F406" s="109">
        <f>F407+F410</f>
        <v>148</v>
      </c>
    </row>
    <row r="407" spans="1:6" ht="18.75" customHeight="1">
      <c r="A407" s="39" t="s">
        <v>287</v>
      </c>
      <c r="B407" s="31" t="s">
        <v>121</v>
      </c>
      <c r="C407" s="40" t="s">
        <v>81</v>
      </c>
      <c r="D407" s="40" t="s">
        <v>505</v>
      </c>
      <c r="E407" s="73" t="s">
        <v>285</v>
      </c>
      <c r="F407" s="109">
        <f>F408+F409</f>
        <v>148</v>
      </c>
    </row>
    <row r="408" spans="1:6" ht="25.5">
      <c r="A408" s="39" t="s">
        <v>288</v>
      </c>
      <c r="B408" s="31" t="s">
        <v>121</v>
      </c>
      <c r="C408" s="40" t="s">
        <v>81</v>
      </c>
      <c r="D408" s="40" t="s">
        <v>505</v>
      </c>
      <c r="E408" s="73" t="s">
        <v>286</v>
      </c>
      <c r="F408" s="109">
        <v>100</v>
      </c>
    </row>
    <row r="409" spans="1:6" ht="25.5" customHeight="1">
      <c r="A409" s="39" t="s">
        <v>252</v>
      </c>
      <c r="B409" s="31" t="s">
        <v>121</v>
      </c>
      <c r="C409" s="40" t="s">
        <v>81</v>
      </c>
      <c r="D409" s="40" t="s">
        <v>505</v>
      </c>
      <c r="E409" s="40" t="s">
        <v>248</v>
      </c>
      <c r="F409" s="109">
        <v>48</v>
      </c>
    </row>
    <row r="410" spans="1:6" ht="25.5" hidden="1">
      <c r="A410" s="131" t="s">
        <v>270</v>
      </c>
      <c r="B410" s="31" t="s">
        <v>121</v>
      </c>
      <c r="C410" s="40" t="s">
        <v>81</v>
      </c>
      <c r="D410" s="40" t="s">
        <v>505</v>
      </c>
      <c r="E410" s="40" t="s">
        <v>93</v>
      </c>
      <c r="F410" s="109">
        <f>F411</f>
        <v>0</v>
      </c>
    </row>
    <row r="411" spans="1:6" ht="19.5" customHeight="1" hidden="1">
      <c r="A411" s="131" t="s">
        <v>282</v>
      </c>
      <c r="B411" s="31" t="s">
        <v>121</v>
      </c>
      <c r="C411" s="40" t="s">
        <v>81</v>
      </c>
      <c r="D411" s="40" t="s">
        <v>505</v>
      </c>
      <c r="E411" s="40" t="s">
        <v>85</v>
      </c>
      <c r="F411" s="109">
        <f>100-100</f>
        <v>0</v>
      </c>
    </row>
    <row r="412" spans="1:6" ht="21.75" customHeight="1">
      <c r="A412" s="137" t="s">
        <v>193</v>
      </c>
      <c r="B412" s="29" t="s">
        <v>135</v>
      </c>
      <c r="C412" s="29"/>
      <c r="D412" s="29"/>
      <c r="E412" s="29"/>
      <c r="F412" s="112">
        <f>F413+F435+F441</f>
        <v>19071.3</v>
      </c>
    </row>
    <row r="413" spans="1:6" ht="21.75" customHeight="1">
      <c r="A413" s="32" t="s">
        <v>194</v>
      </c>
      <c r="B413" s="30" t="s">
        <v>135</v>
      </c>
      <c r="C413" s="38" t="s">
        <v>75</v>
      </c>
      <c r="D413" s="38"/>
      <c r="E413" s="38"/>
      <c r="F413" s="111">
        <f>F414+F420+F427</f>
        <v>14939.1</v>
      </c>
    </row>
    <row r="414" spans="1:6" ht="0" customHeight="1" hidden="1">
      <c r="A414" s="132" t="s">
        <v>705</v>
      </c>
      <c r="B414" s="31" t="s">
        <v>135</v>
      </c>
      <c r="C414" s="31" t="s">
        <v>75</v>
      </c>
      <c r="D414" s="31" t="s">
        <v>510</v>
      </c>
      <c r="E414" s="59"/>
      <c r="F414" s="109">
        <f>F415</f>
        <v>0</v>
      </c>
    </row>
    <row r="415" spans="1:6" ht="25.5" hidden="1">
      <c r="A415" s="132" t="s">
        <v>528</v>
      </c>
      <c r="B415" s="31" t="s">
        <v>135</v>
      </c>
      <c r="C415" s="31" t="s">
        <v>75</v>
      </c>
      <c r="D415" s="31" t="s">
        <v>529</v>
      </c>
      <c r="E415" s="59"/>
      <c r="F415" s="109">
        <f>F416</f>
        <v>0</v>
      </c>
    </row>
    <row r="416" spans="1:6" ht="30" customHeight="1" hidden="1">
      <c r="A416" s="180" t="s">
        <v>556</v>
      </c>
      <c r="B416" s="175" t="s">
        <v>135</v>
      </c>
      <c r="C416" s="175" t="s">
        <v>75</v>
      </c>
      <c r="D416" s="175" t="s">
        <v>530</v>
      </c>
      <c r="E416" s="175"/>
      <c r="F416" s="177">
        <f>F417</f>
        <v>0</v>
      </c>
    </row>
    <row r="417" spans="1:6" ht="25.5" hidden="1">
      <c r="A417" s="132" t="s">
        <v>515</v>
      </c>
      <c r="B417" s="31" t="s">
        <v>135</v>
      </c>
      <c r="C417" s="31" t="s">
        <v>75</v>
      </c>
      <c r="D417" s="59" t="s">
        <v>531</v>
      </c>
      <c r="E417" s="59"/>
      <c r="F417" s="109">
        <f>F418</f>
        <v>0</v>
      </c>
    </row>
    <row r="418" spans="1:6" ht="25.5" hidden="1">
      <c r="A418" s="131" t="s">
        <v>270</v>
      </c>
      <c r="B418" s="31" t="s">
        <v>135</v>
      </c>
      <c r="C418" s="31" t="s">
        <v>75</v>
      </c>
      <c r="D418" s="59" t="s">
        <v>531</v>
      </c>
      <c r="E418" s="37" t="s">
        <v>93</v>
      </c>
      <c r="F418" s="109">
        <f>F419</f>
        <v>0</v>
      </c>
    </row>
    <row r="419" spans="1:6" ht="24" customHeight="1" hidden="1">
      <c r="A419" s="131" t="s">
        <v>282</v>
      </c>
      <c r="B419" s="31" t="s">
        <v>135</v>
      </c>
      <c r="C419" s="31" t="s">
        <v>75</v>
      </c>
      <c r="D419" s="59" t="s">
        <v>531</v>
      </c>
      <c r="E419" s="37" t="s">
        <v>85</v>
      </c>
      <c r="F419" s="109">
        <f>320.9-320.9</f>
        <v>0</v>
      </c>
    </row>
    <row r="420" spans="1:6" ht="28.5" customHeight="1">
      <c r="A420" s="39" t="s">
        <v>700</v>
      </c>
      <c r="B420" s="31" t="s">
        <v>135</v>
      </c>
      <c r="C420" s="40" t="s">
        <v>75</v>
      </c>
      <c r="D420" s="40" t="s">
        <v>459</v>
      </c>
      <c r="E420" s="40"/>
      <c r="F420" s="109">
        <f>F421</f>
        <v>2950</v>
      </c>
    </row>
    <row r="421" spans="1:6" ht="32.25" customHeight="1">
      <c r="A421" s="133" t="s">
        <v>701</v>
      </c>
      <c r="B421" s="31" t="s">
        <v>135</v>
      </c>
      <c r="C421" s="40" t="s">
        <v>75</v>
      </c>
      <c r="D421" s="40" t="s">
        <v>702</v>
      </c>
      <c r="E421" s="40"/>
      <c r="F421" s="109">
        <f>F422</f>
        <v>2950</v>
      </c>
    </row>
    <row r="422" spans="1:6" ht="51">
      <c r="A422" s="132" t="s">
        <v>759</v>
      </c>
      <c r="B422" s="31" t="s">
        <v>135</v>
      </c>
      <c r="C422" s="40" t="s">
        <v>75</v>
      </c>
      <c r="D422" s="40" t="s">
        <v>703</v>
      </c>
      <c r="E422" s="40"/>
      <c r="F422" s="109">
        <f>F424</f>
        <v>2950</v>
      </c>
    </row>
    <row r="423" spans="1:6" ht="28.5" customHeight="1">
      <c r="A423" s="301" t="s">
        <v>734</v>
      </c>
      <c r="B423" s="175" t="s">
        <v>135</v>
      </c>
      <c r="C423" s="181" t="s">
        <v>75</v>
      </c>
      <c r="D423" s="181" t="s">
        <v>758</v>
      </c>
      <c r="E423" s="181"/>
      <c r="F423" s="177">
        <f>F424</f>
        <v>2950</v>
      </c>
    </row>
    <row r="424" spans="1:6" ht="54" customHeight="1">
      <c r="A424" s="133" t="s">
        <v>756</v>
      </c>
      <c r="B424" s="31" t="s">
        <v>135</v>
      </c>
      <c r="C424" s="40" t="s">
        <v>75</v>
      </c>
      <c r="D424" s="40" t="s">
        <v>704</v>
      </c>
      <c r="E424" s="40"/>
      <c r="F424" s="109">
        <f>F425</f>
        <v>2950</v>
      </c>
    </row>
    <row r="425" spans="1:6" ht="30" customHeight="1">
      <c r="A425" s="131" t="s">
        <v>270</v>
      </c>
      <c r="B425" s="31" t="s">
        <v>135</v>
      </c>
      <c r="C425" s="40" t="s">
        <v>75</v>
      </c>
      <c r="D425" s="40" t="s">
        <v>704</v>
      </c>
      <c r="E425" s="40" t="s">
        <v>93</v>
      </c>
      <c r="F425" s="109">
        <f>F426</f>
        <v>2950</v>
      </c>
    </row>
    <row r="426" spans="1:6" ht="24" customHeight="1">
      <c r="A426" s="131" t="s">
        <v>282</v>
      </c>
      <c r="B426" s="31" t="s">
        <v>135</v>
      </c>
      <c r="C426" s="40" t="s">
        <v>75</v>
      </c>
      <c r="D426" s="40" t="s">
        <v>704</v>
      </c>
      <c r="E426" s="63" t="s">
        <v>85</v>
      </c>
      <c r="F426" s="108">
        <f>4500-250-1300</f>
        <v>2950</v>
      </c>
    </row>
    <row r="427" spans="1:6" ht="25.5">
      <c r="A427" s="130" t="s">
        <v>284</v>
      </c>
      <c r="B427" s="31" t="s">
        <v>135</v>
      </c>
      <c r="C427" s="40" t="s">
        <v>75</v>
      </c>
      <c r="D427" s="63" t="s">
        <v>433</v>
      </c>
      <c r="E427" s="63"/>
      <c r="F427" s="116">
        <f>F428</f>
        <v>11989.1</v>
      </c>
    </row>
    <row r="428" spans="1:6" ht="42.75" customHeight="1">
      <c r="A428" s="132" t="s">
        <v>661</v>
      </c>
      <c r="B428" s="31" t="s">
        <v>135</v>
      </c>
      <c r="C428" s="40" t="s">
        <v>75</v>
      </c>
      <c r="D428" s="63" t="s">
        <v>488</v>
      </c>
      <c r="E428" s="63"/>
      <c r="F428" s="116">
        <f>F429+F432</f>
        <v>11989.1</v>
      </c>
    </row>
    <row r="429" spans="1:6" ht="25.5" hidden="1">
      <c r="A429" s="132" t="s">
        <v>671</v>
      </c>
      <c r="B429" s="31" t="s">
        <v>135</v>
      </c>
      <c r="C429" s="40" t="s">
        <v>75</v>
      </c>
      <c r="D429" s="63" t="s">
        <v>639</v>
      </c>
      <c r="E429" s="63"/>
      <c r="F429" s="116">
        <f>F430</f>
        <v>0</v>
      </c>
    </row>
    <row r="430" spans="1:6" ht="25.5" hidden="1">
      <c r="A430" s="131" t="s">
        <v>270</v>
      </c>
      <c r="B430" s="31" t="s">
        <v>135</v>
      </c>
      <c r="C430" s="40" t="s">
        <v>75</v>
      </c>
      <c r="D430" s="63" t="s">
        <v>639</v>
      </c>
      <c r="E430" s="37" t="s">
        <v>93</v>
      </c>
      <c r="F430" s="116">
        <f>F431</f>
        <v>0</v>
      </c>
    </row>
    <row r="431" spans="1:6" ht="1.5" customHeight="1" hidden="1">
      <c r="A431" s="131" t="s">
        <v>282</v>
      </c>
      <c r="B431" s="31" t="s">
        <v>135</v>
      </c>
      <c r="C431" s="40" t="s">
        <v>75</v>
      </c>
      <c r="D431" s="63" t="s">
        <v>639</v>
      </c>
      <c r="E431" s="37" t="s">
        <v>85</v>
      </c>
      <c r="F431" s="108">
        <v>0</v>
      </c>
    </row>
    <row r="432" spans="1:6" ht="42" customHeight="1">
      <c r="A432" s="132" t="s">
        <v>299</v>
      </c>
      <c r="B432" s="31" t="s">
        <v>135</v>
      </c>
      <c r="C432" s="40" t="s">
        <v>75</v>
      </c>
      <c r="D432" s="63" t="s">
        <v>506</v>
      </c>
      <c r="E432" s="63"/>
      <c r="F432" s="116">
        <f>F433</f>
        <v>11989.1</v>
      </c>
    </row>
    <row r="433" spans="1:6" ht="29.25" customHeight="1">
      <c r="A433" s="131" t="s">
        <v>270</v>
      </c>
      <c r="B433" s="31" t="s">
        <v>135</v>
      </c>
      <c r="C433" s="40" t="s">
        <v>75</v>
      </c>
      <c r="D433" s="63" t="s">
        <v>506</v>
      </c>
      <c r="E433" s="63" t="s">
        <v>93</v>
      </c>
      <c r="F433" s="116">
        <f>F434</f>
        <v>11989.1</v>
      </c>
    </row>
    <row r="434" spans="1:6" ht="21" customHeight="1">
      <c r="A434" s="131" t="s">
        <v>282</v>
      </c>
      <c r="B434" s="31" t="s">
        <v>135</v>
      </c>
      <c r="C434" s="40" t="s">
        <v>75</v>
      </c>
      <c r="D434" s="63" t="s">
        <v>506</v>
      </c>
      <c r="E434" s="63" t="s">
        <v>85</v>
      </c>
      <c r="F434" s="108">
        <f>11742.7+246.4</f>
        <v>11989.1</v>
      </c>
    </row>
    <row r="435" spans="1:6" ht="21" customHeight="1">
      <c r="A435" s="139" t="s">
        <v>196</v>
      </c>
      <c r="B435" s="57" t="s">
        <v>135</v>
      </c>
      <c r="C435" s="61" t="s">
        <v>76</v>
      </c>
      <c r="D435" s="64"/>
      <c r="E435" s="64"/>
      <c r="F435" s="110">
        <f>F436</f>
        <v>1109</v>
      </c>
    </row>
    <row r="436" spans="1:6" ht="27" customHeight="1">
      <c r="A436" s="130" t="s">
        <v>284</v>
      </c>
      <c r="B436" s="31" t="s">
        <v>135</v>
      </c>
      <c r="C436" s="40" t="s">
        <v>76</v>
      </c>
      <c r="D436" s="40" t="s">
        <v>433</v>
      </c>
      <c r="E436" s="40"/>
      <c r="F436" s="119">
        <f>F437</f>
        <v>1109</v>
      </c>
    </row>
    <row r="437" spans="1:6" ht="45" customHeight="1">
      <c r="A437" s="132" t="s">
        <v>661</v>
      </c>
      <c r="B437" s="31" t="s">
        <v>135</v>
      </c>
      <c r="C437" s="40" t="s">
        <v>76</v>
      </c>
      <c r="D437" s="40" t="s">
        <v>488</v>
      </c>
      <c r="E437" s="40"/>
      <c r="F437" s="119">
        <f>F438</f>
        <v>1109</v>
      </c>
    </row>
    <row r="438" spans="1:6" ht="42" customHeight="1">
      <c r="A438" s="33" t="s">
        <v>309</v>
      </c>
      <c r="B438" s="31" t="s">
        <v>135</v>
      </c>
      <c r="C438" s="40" t="s">
        <v>76</v>
      </c>
      <c r="D438" s="40" t="s">
        <v>489</v>
      </c>
      <c r="E438" s="40"/>
      <c r="F438" s="119">
        <f>F439</f>
        <v>1109</v>
      </c>
    </row>
    <row r="439" spans="1:6" ht="27.75" customHeight="1">
      <c r="A439" s="131" t="s">
        <v>270</v>
      </c>
      <c r="B439" s="31" t="s">
        <v>135</v>
      </c>
      <c r="C439" s="40" t="s">
        <v>76</v>
      </c>
      <c r="D439" s="40" t="s">
        <v>489</v>
      </c>
      <c r="E439" s="40" t="s">
        <v>93</v>
      </c>
      <c r="F439" s="119">
        <f>F440</f>
        <v>1109</v>
      </c>
    </row>
    <row r="440" spans="1:6" ht="20.25" customHeight="1">
      <c r="A440" s="131" t="s">
        <v>282</v>
      </c>
      <c r="B440" s="31" t="s">
        <v>135</v>
      </c>
      <c r="C440" s="40" t="s">
        <v>76</v>
      </c>
      <c r="D440" s="40" t="s">
        <v>489</v>
      </c>
      <c r="E440" s="40" t="s">
        <v>85</v>
      </c>
      <c r="F440" s="109">
        <f>979+130</f>
        <v>1109</v>
      </c>
    </row>
    <row r="441" spans="1:6" ht="19.5" customHeight="1">
      <c r="A441" s="139" t="s">
        <v>206</v>
      </c>
      <c r="B441" s="57" t="s">
        <v>135</v>
      </c>
      <c r="C441" s="61" t="s">
        <v>80</v>
      </c>
      <c r="D441" s="64"/>
      <c r="E441" s="64"/>
      <c r="F441" s="110">
        <f>F442</f>
        <v>3023.2</v>
      </c>
    </row>
    <row r="442" spans="1:6" ht="25.5">
      <c r="A442" s="130" t="s">
        <v>284</v>
      </c>
      <c r="B442" s="31" t="s">
        <v>135</v>
      </c>
      <c r="C442" s="40" t="s">
        <v>80</v>
      </c>
      <c r="D442" s="63" t="s">
        <v>433</v>
      </c>
      <c r="E442" s="63"/>
      <c r="F442" s="116">
        <f>F443</f>
        <v>3023.2</v>
      </c>
    </row>
    <row r="443" spans="1:6" ht="38.25">
      <c r="A443" s="132" t="s">
        <v>661</v>
      </c>
      <c r="B443" s="31" t="s">
        <v>135</v>
      </c>
      <c r="C443" s="40" t="s">
        <v>80</v>
      </c>
      <c r="D443" s="63" t="s">
        <v>488</v>
      </c>
      <c r="E443" s="63"/>
      <c r="F443" s="116">
        <f>F444</f>
        <v>3023.2</v>
      </c>
    </row>
    <row r="444" spans="1:6" ht="76.5">
      <c r="A444" s="131" t="s">
        <v>301</v>
      </c>
      <c r="B444" s="31" t="s">
        <v>135</v>
      </c>
      <c r="C444" s="40" t="s">
        <v>80</v>
      </c>
      <c r="D444" s="63" t="s">
        <v>507</v>
      </c>
      <c r="E444" s="63"/>
      <c r="F444" s="116">
        <f>F445+F447</f>
        <v>3023.2</v>
      </c>
    </row>
    <row r="445" spans="1:6" ht="51">
      <c r="A445" s="130" t="s">
        <v>303</v>
      </c>
      <c r="B445" s="31" t="s">
        <v>135</v>
      </c>
      <c r="C445" s="40" t="s">
        <v>80</v>
      </c>
      <c r="D445" s="34" t="s">
        <v>507</v>
      </c>
      <c r="E445" s="34" t="s">
        <v>275</v>
      </c>
      <c r="F445" s="109">
        <f>F446</f>
        <v>2748</v>
      </c>
    </row>
    <row r="446" spans="1:6" ht="19.5" customHeight="1">
      <c r="A446" s="130" t="s">
        <v>302</v>
      </c>
      <c r="B446" s="31" t="s">
        <v>135</v>
      </c>
      <c r="C446" s="40" t="s">
        <v>80</v>
      </c>
      <c r="D446" s="34" t="s">
        <v>507</v>
      </c>
      <c r="E446" s="34" t="s">
        <v>300</v>
      </c>
      <c r="F446" s="109">
        <f>2697.6+0.6+49.8</f>
        <v>2748</v>
      </c>
    </row>
    <row r="447" spans="1:6" ht="25.5">
      <c r="A447" s="131" t="s">
        <v>279</v>
      </c>
      <c r="B447" s="31" t="s">
        <v>135</v>
      </c>
      <c r="C447" s="40" t="s">
        <v>80</v>
      </c>
      <c r="D447" s="34" t="s">
        <v>507</v>
      </c>
      <c r="E447" s="34" t="s">
        <v>276</v>
      </c>
      <c r="F447" s="109">
        <f>F448</f>
        <v>275.2</v>
      </c>
    </row>
    <row r="448" spans="1:6" ht="25.5">
      <c r="A448" s="130" t="s">
        <v>266</v>
      </c>
      <c r="B448" s="31" t="s">
        <v>135</v>
      </c>
      <c r="C448" s="40" t="s">
        <v>80</v>
      </c>
      <c r="D448" s="34" t="s">
        <v>507</v>
      </c>
      <c r="E448" s="34" t="s">
        <v>268</v>
      </c>
      <c r="F448" s="109">
        <f>274.6+1.2-0.6</f>
        <v>275.2</v>
      </c>
    </row>
    <row r="449" spans="1:6" ht="24.75" customHeight="1">
      <c r="A449" s="146" t="s">
        <v>192</v>
      </c>
      <c r="B449" s="122" t="s">
        <v>133</v>
      </c>
      <c r="C449" s="29"/>
      <c r="D449" s="29"/>
      <c r="E449" s="127"/>
      <c r="F449" s="123">
        <f>F450</f>
        <v>502.5</v>
      </c>
    </row>
    <row r="450" spans="1:6" ht="24" customHeight="1">
      <c r="A450" s="139" t="s">
        <v>105</v>
      </c>
      <c r="B450" s="64" t="s">
        <v>133</v>
      </c>
      <c r="C450" s="64" t="s">
        <v>76</v>
      </c>
      <c r="D450" s="64"/>
      <c r="E450" s="64"/>
      <c r="F450" s="110">
        <f>F451</f>
        <v>502.5</v>
      </c>
    </row>
    <row r="451" spans="1:6" ht="25.5">
      <c r="A451" s="130" t="s">
        <v>284</v>
      </c>
      <c r="B451" s="63" t="s">
        <v>133</v>
      </c>
      <c r="C451" s="63" t="s">
        <v>76</v>
      </c>
      <c r="D451" s="59" t="s">
        <v>433</v>
      </c>
      <c r="E451" s="34"/>
      <c r="F451" s="116">
        <f>F452</f>
        <v>502.5</v>
      </c>
    </row>
    <row r="452" spans="1:6" ht="38.25">
      <c r="A452" s="132" t="s">
        <v>661</v>
      </c>
      <c r="B452" s="254" t="s">
        <v>133</v>
      </c>
      <c r="C452" s="254" t="s">
        <v>76</v>
      </c>
      <c r="D452" s="59" t="s">
        <v>488</v>
      </c>
      <c r="E452" s="59"/>
      <c r="F452" s="108">
        <f>F453+F456+F459</f>
        <v>502.5</v>
      </c>
    </row>
    <row r="453" spans="1:6" ht="42" customHeight="1">
      <c r="A453" s="58" t="s">
        <v>309</v>
      </c>
      <c r="B453" s="254" t="s">
        <v>133</v>
      </c>
      <c r="C453" s="254" t="s">
        <v>76</v>
      </c>
      <c r="D453" s="59" t="s">
        <v>489</v>
      </c>
      <c r="E453" s="59"/>
      <c r="F453" s="108">
        <f>F454</f>
        <v>20</v>
      </c>
    </row>
    <row r="454" spans="1:6" ht="39" customHeight="1">
      <c r="A454" s="144" t="s">
        <v>279</v>
      </c>
      <c r="B454" s="254" t="s">
        <v>133</v>
      </c>
      <c r="C454" s="254" t="s">
        <v>76</v>
      </c>
      <c r="D454" s="59" t="s">
        <v>489</v>
      </c>
      <c r="E454" s="59" t="s">
        <v>276</v>
      </c>
      <c r="F454" s="108">
        <f>F455</f>
        <v>20</v>
      </c>
    </row>
    <row r="455" spans="1:6" ht="31.5" customHeight="1">
      <c r="A455" s="132" t="s">
        <v>266</v>
      </c>
      <c r="B455" s="254" t="s">
        <v>133</v>
      </c>
      <c r="C455" s="254" t="s">
        <v>76</v>
      </c>
      <c r="D455" s="59" t="s">
        <v>489</v>
      </c>
      <c r="E455" s="59" t="s">
        <v>268</v>
      </c>
      <c r="F455" s="108">
        <f>10+10</f>
        <v>20</v>
      </c>
    </row>
    <row r="456" spans="1:6" ht="51" customHeight="1">
      <c r="A456" s="132" t="s">
        <v>304</v>
      </c>
      <c r="B456" s="63" t="s">
        <v>133</v>
      </c>
      <c r="C456" s="63" t="s">
        <v>76</v>
      </c>
      <c r="D456" s="31" t="s">
        <v>508</v>
      </c>
      <c r="E456" s="31"/>
      <c r="F456" s="108">
        <f>F457</f>
        <v>482.5</v>
      </c>
    </row>
    <row r="457" spans="1:6" ht="27.75" customHeight="1">
      <c r="A457" s="131" t="s">
        <v>270</v>
      </c>
      <c r="B457" s="63" t="s">
        <v>133</v>
      </c>
      <c r="C457" s="63" t="s">
        <v>76</v>
      </c>
      <c r="D457" s="31" t="s">
        <v>508</v>
      </c>
      <c r="E457" s="31" t="s">
        <v>93</v>
      </c>
      <c r="F457" s="108">
        <f>F458</f>
        <v>482.5</v>
      </c>
    </row>
    <row r="458" spans="1:6" ht="21" customHeight="1">
      <c r="A458" s="131" t="s">
        <v>282</v>
      </c>
      <c r="B458" s="63" t="s">
        <v>133</v>
      </c>
      <c r="C458" s="63" t="s">
        <v>76</v>
      </c>
      <c r="D458" s="31" t="s">
        <v>508</v>
      </c>
      <c r="E458" s="31" t="s">
        <v>85</v>
      </c>
      <c r="F458" s="108">
        <f>964.5-482</f>
        <v>482.5</v>
      </c>
    </row>
    <row r="459" spans="1:6" ht="38.25" hidden="1">
      <c r="A459" s="132" t="s">
        <v>419</v>
      </c>
      <c r="B459" s="63" t="s">
        <v>133</v>
      </c>
      <c r="C459" s="63" t="s">
        <v>76</v>
      </c>
      <c r="D459" s="31" t="s">
        <v>509</v>
      </c>
      <c r="E459" s="31"/>
      <c r="F459" s="116">
        <f>F460</f>
        <v>0</v>
      </c>
    </row>
    <row r="460" spans="1:6" ht="25.5" hidden="1">
      <c r="A460" s="131" t="s">
        <v>270</v>
      </c>
      <c r="B460" s="63" t="s">
        <v>133</v>
      </c>
      <c r="C460" s="63" t="s">
        <v>76</v>
      </c>
      <c r="D460" s="31" t="s">
        <v>509</v>
      </c>
      <c r="E460" s="31" t="s">
        <v>93</v>
      </c>
      <c r="F460" s="116">
        <f>F461</f>
        <v>0</v>
      </c>
    </row>
    <row r="461" spans="1:6" ht="12.75" hidden="1">
      <c r="A461" s="131" t="s">
        <v>282</v>
      </c>
      <c r="B461" s="63" t="s">
        <v>133</v>
      </c>
      <c r="C461" s="63" t="s">
        <v>76</v>
      </c>
      <c r="D461" s="31" t="s">
        <v>509</v>
      </c>
      <c r="E461" s="31" t="s">
        <v>85</v>
      </c>
      <c r="F461" s="108"/>
    </row>
  </sheetData>
  <sheetProtection/>
  <mergeCells count="9">
    <mergeCell ref="A1:F1"/>
    <mergeCell ref="A2:F2"/>
    <mergeCell ref="A3:F3"/>
    <mergeCell ref="A7:F7"/>
    <mergeCell ref="A8:F8"/>
    <mergeCell ref="A10:F10"/>
    <mergeCell ref="A4:F4"/>
    <mergeCell ref="A5:F5"/>
    <mergeCell ref="A6:F6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0"/>
  <sheetViews>
    <sheetView zoomScalePageLayoutView="0" workbookViewId="0" topLeftCell="A1">
      <selection activeCell="B2" sqref="B2:D2"/>
    </sheetView>
  </sheetViews>
  <sheetFormatPr defaultColWidth="35.25390625" defaultRowHeight="12.75"/>
  <cols>
    <col min="1" max="1" width="57.375" style="97" customWidth="1"/>
    <col min="2" max="2" width="14.75390625" style="95" customWidth="1"/>
    <col min="3" max="3" width="9.75390625" style="95" customWidth="1"/>
    <col min="4" max="4" width="12.875" style="96" customWidth="1"/>
  </cols>
  <sheetData>
    <row r="1" spans="2:4" ht="12.75">
      <c r="B1" s="368" t="s">
        <v>797</v>
      </c>
      <c r="C1" s="368"/>
      <c r="D1" s="368"/>
    </row>
    <row r="2" spans="2:4" ht="30" customHeight="1">
      <c r="B2" s="369" t="s">
        <v>855</v>
      </c>
      <c r="C2" s="369"/>
      <c r="D2" s="369"/>
    </row>
    <row r="3" spans="2:4" ht="12.75">
      <c r="B3" s="370" t="s">
        <v>848</v>
      </c>
      <c r="C3" s="370"/>
      <c r="D3" s="370"/>
    </row>
    <row r="4" spans="1:4" s="260" customFormat="1" ht="15">
      <c r="A4" s="380" t="s">
        <v>311</v>
      </c>
      <c r="B4" s="380"/>
      <c r="C4" s="380"/>
      <c r="D4" s="380"/>
    </row>
    <row r="5" spans="1:4" s="260" customFormat="1" ht="26.25" customHeight="1">
      <c r="A5" s="377" t="s">
        <v>575</v>
      </c>
      <c r="B5" s="380"/>
      <c r="C5" s="380"/>
      <c r="D5" s="380"/>
    </row>
    <row r="6" spans="1:4" s="260" customFormat="1" ht="15">
      <c r="A6" s="379" t="s">
        <v>779</v>
      </c>
      <c r="B6" s="379"/>
      <c r="C6" s="379"/>
      <c r="D6" s="379"/>
    </row>
    <row r="7" spans="1:4" s="260" customFormat="1" ht="30.75" customHeight="1">
      <c r="A7" s="377" t="s">
        <v>717</v>
      </c>
      <c r="B7" s="377"/>
      <c r="C7" s="377"/>
      <c r="D7" s="377"/>
    </row>
    <row r="8" spans="2:4" ht="15">
      <c r="B8" s="124"/>
      <c r="C8" s="124"/>
      <c r="D8" s="124"/>
    </row>
    <row r="9" spans="1:4" ht="73.5" customHeight="1">
      <c r="A9" s="378" t="s">
        <v>736</v>
      </c>
      <c r="B9" s="378"/>
      <c r="C9" s="378"/>
      <c r="D9" s="378"/>
    </row>
    <row r="10" spans="1:4" ht="36" customHeight="1">
      <c r="A10" s="125" t="s">
        <v>32</v>
      </c>
      <c r="B10" s="98" t="s">
        <v>57</v>
      </c>
      <c r="C10" s="98" t="s">
        <v>58</v>
      </c>
      <c r="D10" s="234" t="s">
        <v>557</v>
      </c>
    </row>
    <row r="11" spans="1:4" ht="33.75" customHeight="1">
      <c r="A11" s="235" t="s">
        <v>205</v>
      </c>
      <c r="B11" s="236"/>
      <c r="C11" s="236"/>
      <c r="D11" s="237">
        <f>D12+D174+D191+D243+D250</f>
        <v>206280.90000000002</v>
      </c>
    </row>
    <row r="12" spans="1:4" ht="31.5" customHeight="1">
      <c r="A12" s="281" t="s">
        <v>558</v>
      </c>
      <c r="B12" s="282" t="s">
        <v>559</v>
      </c>
      <c r="C12" s="283"/>
      <c r="D12" s="284">
        <f>D13+D46+D94+D106+D135+D161</f>
        <v>107934.1</v>
      </c>
    </row>
    <row r="13" spans="1:4" ht="57" customHeight="1">
      <c r="A13" s="290" t="s">
        <v>710</v>
      </c>
      <c r="B13" s="291" t="s">
        <v>456</v>
      </c>
      <c r="C13" s="291"/>
      <c r="D13" s="292">
        <f>D14+D23</f>
        <v>30596.2</v>
      </c>
    </row>
    <row r="14" spans="1:4" ht="47.25" customHeight="1">
      <c r="A14" s="132" t="s">
        <v>711</v>
      </c>
      <c r="B14" s="34" t="s">
        <v>457</v>
      </c>
      <c r="C14" s="34"/>
      <c r="D14" s="109">
        <f>D15+D20</f>
        <v>13340.7</v>
      </c>
    </row>
    <row r="15" spans="1:4" ht="43.5" customHeight="1">
      <c r="A15" s="58" t="s">
        <v>752</v>
      </c>
      <c r="B15" s="59" t="s">
        <v>458</v>
      </c>
      <c r="C15" s="59"/>
      <c r="D15" s="109">
        <f>D16</f>
        <v>10640.7</v>
      </c>
    </row>
    <row r="16" spans="1:4" ht="102">
      <c r="A16" s="266" t="s">
        <v>613</v>
      </c>
      <c r="B16" s="59" t="s">
        <v>724</v>
      </c>
      <c r="C16" s="59"/>
      <c r="D16" s="109">
        <f>D17</f>
        <v>10640.7</v>
      </c>
    </row>
    <row r="17" spans="1:4" ht="12.75">
      <c r="A17" s="132" t="s">
        <v>290</v>
      </c>
      <c r="B17" s="59" t="s">
        <v>724</v>
      </c>
      <c r="C17" s="254" t="s">
        <v>97</v>
      </c>
      <c r="D17" s="109">
        <f>D18</f>
        <v>10640.7</v>
      </c>
    </row>
    <row r="18" spans="1:4" ht="12.75">
      <c r="A18" s="132" t="s">
        <v>25</v>
      </c>
      <c r="B18" s="59" t="s">
        <v>724</v>
      </c>
      <c r="C18" s="254" t="s">
        <v>99</v>
      </c>
      <c r="D18" s="109">
        <f>8054.3+2586.4</f>
        <v>10640.7</v>
      </c>
    </row>
    <row r="19" spans="1:4" ht="38.25">
      <c r="A19" s="58" t="s">
        <v>751</v>
      </c>
      <c r="B19" s="59" t="s">
        <v>750</v>
      </c>
      <c r="C19" s="254"/>
      <c r="D19" s="109">
        <f>D20</f>
        <v>2700</v>
      </c>
    </row>
    <row r="20" spans="1:4" ht="108" customHeight="1">
      <c r="A20" s="132" t="s">
        <v>614</v>
      </c>
      <c r="B20" s="59" t="s">
        <v>725</v>
      </c>
      <c r="C20" s="254"/>
      <c r="D20" s="109">
        <f>D21</f>
        <v>2700</v>
      </c>
    </row>
    <row r="21" spans="1:4" ht="21.75" customHeight="1">
      <c r="A21" s="132" t="s">
        <v>290</v>
      </c>
      <c r="B21" s="59" t="s">
        <v>725</v>
      </c>
      <c r="C21" s="254" t="s">
        <v>97</v>
      </c>
      <c r="D21" s="109">
        <f>D22</f>
        <v>2700</v>
      </c>
    </row>
    <row r="22" spans="1:4" ht="18" customHeight="1">
      <c r="A22" s="132" t="s">
        <v>25</v>
      </c>
      <c r="B22" s="59" t="s">
        <v>725</v>
      </c>
      <c r="C22" s="254" t="s">
        <v>99</v>
      </c>
      <c r="D22" s="109">
        <v>2700</v>
      </c>
    </row>
    <row r="23" spans="1:4" ht="25.5">
      <c r="A23" s="130" t="s">
        <v>806</v>
      </c>
      <c r="B23" s="59" t="s">
        <v>579</v>
      </c>
      <c r="C23" s="254"/>
      <c r="D23" s="109">
        <f>D24+D31</f>
        <v>17255.5</v>
      </c>
    </row>
    <row r="24" spans="1:4" ht="25.5">
      <c r="A24" s="180" t="s">
        <v>854</v>
      </c>
      <c r="B24" s="175" t="s">
        <v>580</v>
      </c>
      <c r="C24" s="185"/>
      <c r="D24" s="177">
        <f>D25+D28</f>
        <v>11319.2</v>
      </c>
    </row>
    <row r="25" spans="1:4" ht="38.25">
      <c r="A25" s="132" t="s">
        <v>837</v>
      </c>
      <c r="B25" s="34" t="s">
        <v>632</v>
      </c>
      <c r="C25" s="63"/>
      <c r="D25" s="109">
        <f>D26</f>
        <v>3957</v>
      </c>
    </row>
    <row r="26" spans="1:4" ht="25.5">
      <c r="A26" s="131" t="s">
        <v>279</v>
      </c>
      <c r="B26" s="34" t="s">
        <v>632</v>
      </c>
      <c r="C26" s="34" t="s">
        <v>276</v>
      </c>
      <c r="D26" s="109">
        <f>D27</f>
        <v>3957</v>
      </c>
    </row>
    <row r="27" spans="1:4" ht="25.5">
      <c r="A27" s="130" t="s">
        <v>266</v>
      </c>
      <c r="B27" s="34" t="s">
        <v>632</v>
      </c>
      <c r="C27" s="34" t="s">
        <v>268</v>
      </c>
      <c r="D27" s="109">
        <v>3957</v>
      </c>
    </row>
    <row r="28" spans="1:4" ht="25.5">
      <c r="A28" s="132" t="s">
        <v>842</v>
      </c>
      <c r="B28" s="34" t="s">
        <v>631</v>
      </c>
      <c r="C28" s="63"/>
      <c r="D28" s="109">
        <f>D29</f>
        <v>7362.2</v>
      </c>
    </row>
    <row r="29" spans="1:4" ht="25.5">
      <c r="A29" s="131" t="s">
        <v>279</v>
      </c>
      <c r="B29" s="34" t="s">
        <v>631</v>
      </c>
      <c r="C29" s="34" t="s">
        <v>276</v>
      </c>
      <c r="D29" s="109">
        <f>D30</f>
        <v>7362.2</v>
      </c>
    </row>
    <row r="30" spans="1:4" ht="25.5">
      <c r="A30" s="130" t="s">
        <v>266</v>
      </c>
      <c r="B30" s="34" t="s">
        <v>631</v>
      </c>
      <c r="C30" s="34" t="s">
        <v>268</v>
      </c>
      <c r="D30" s="109">
        <f>1000+6362.2</f>
        <v>7362.2</v>
      </c>
    </row>
    <row r="31" spans="1:4" ht="25.5">
      <c r="A31" s="180" t="s">
        <v>853</v>
      </c>
      <c r="B31" s="175" t="s">
        <v>788</v>
      </c>
      <c r="C31" s="185"/>
      <c r="D31" s="177">
        <f>D32+D35</f>
        <v>5936.3</v>
      </c>
    </row>
    <row r="32" spans="1:4" ht="38.25">
      <c r="A32" s="132" t="s">
        <v>852</v>
      </c>
      <c r="B32" s="59" t="s">
        <v>836</v>
      </c>
      <c r="C32" s="254"/>
      <c r="D32" s="109">
        <f>D33</f>
        <v>2520</v>
      </c>
    </row>
    <row r="33" spans="1:4" ht="12.75">
      <c r="A33" s="130" t="s">
        <v>290</v>
      </c>
      <c r="B33" s="59" t="s">
        <v>836</v>
      </c>
      <c r="C33" s="34" t="s">
        <v>97</v>
      </c>
      <c r="D33" s="109">
        <f>D34</f>
        <v>2520</v>
      </c>
    </row>
    <row r="34" spans="1:4" ht="12.75">
      <c r="A34" s="130" t="s">
        <v>25</v>
      </c>
      <c r="B34" s="59" t="s">
        <v>836</v>
      </c>
      <c r="C34" s="34" t="s">
        <v>99</v>
      </c>
      <c r="D34" s="109">
        <v>2520</v>
      </c>
    </row>
    <row r="35" spans="1:4" ht="33.75" customHeight="1">
      <c r="A35" s="132" t="s">
        <v>843</v>
      </c>
      <c r="B35" s="34" t="s">
        <v>789</v>
      </c>
      <c r="C35" s="63"/>
      <c r="D35" s="109">
        <f>D36</f>
        <v>3416.3</v>
      </c>
    </row>
    <row r="36" spans="1:4" ht="18.75" customHeight="1">
      <c r="A36" s="130" t="s">
        <v>290</v>
      </c>
      <c r="B36" s="37" t="s">
        <v>789</v>
      </c>
      <c r="C36" s="34" t="s">
        <v>97</v>
      </c>
      <c r="D36" s="109">
        <f>D37</f>
        <v>3416.3</v>
      </c>
    </row>
    <row r="37" spans="1:4" ht="21" customHeight="1">
      <c r="A37" s="130" t="s">
        <v>25</v>
      </c>
      <c r="B37" s="37" t="s">
        <v>789</v>
      </c>
      <c r="C37" s="34" t="s">
        <v>99</v>
      </c>
      <c r="D37" s="109">
        <f>2006.3+1410</f>
        <v>3416.3</v>
      </c>
    </row>
    <row r="38" spans="1:4" ht="51" hidden="1">
      <c r="A38" s="132" t="s">
        <v>594</v>
      </c>
      <c r="B38" s="37" t="s">
        <v>631</v>
      </c>
      <c r="C38" s="63"/>
      <c r="D38" s="109">
        <f>D39</f>
        <v>0</v>
      </c>
    </row>
    <row r="39" spans="1:4" ht="25.5" hidden="1">
      <c r="A39" s="131" t="s">
        <v>279</v>
      </c>
      <c r="B39" s="37" t="s">
        <v>631</v>
      </c>
      <c r="C39" s="34" t="s">
        <v>276</v>
      </c>
      <c r="D39" s="251">
        <f>D40</f>
        <v>0</v>
      </c>
    </row>
    <row r="40" spans="1:4" ht="25.5" hidden="1">
      <c r="A40" s="130" t="s">
        <v>266</v>
      </c>
      <c r="B40" s="37" t="s">
        <v>631</v>
      </c>
      <c r="C40" s="34" t="s">
        <v>268</v>
      </c>
      <c r="D40" s="259">
        <v>0</v>
      </c>
    </row>
    <row r="41" spans="1:4" ht="21" customHeight="1" hidden="1">
      <c r="A41" s="130" t="s">
        <v>612</v>
      </c>
      <c r="B41" s="37" t="s">
        <v>611</v>
      </c>
      <c r="C41" s="34"/>
      <c r="D41" s="259">
        <f>D42</f>
        <v>0</v>
      </c>
    </row>
    <row r="42" spans="1:4" ht="25.5" hidden="1">
      <c r="A42" s="130" t="s">
        <v>642</v>
      </c>
      <c r="B42" s="37" t="s">
        <v>610</v>
      </c>
      <c r="C42" s="34"/>
      <c r="D42" s="259">
        <f>D43</f>
        <v>0</v>
      </c>
    </row>
    <row r="43" spans="1:4" ht="38.25" hidden="1">
      <c r="A43" s="130" t="s">
        <v>668</v>
      </c>
      <c r="B43" s="37" t="s">
        <v>643</v>
      </c>
      <c r="C43" s="34"/>
      <c r="D43" s="259">
        <f>D44</f>
        <v>0</v>
      </c>
    </row>
    <row r="44" spans="1:4" ht="25.5" hidden="1">
      <c r="A44" s="131" t="s">
        <v>279</v>
      </c>
      <c r="B44" s="37" t="s">
        <v>643</v>
      </c>
      <c r="C44" s="34" t="s">
        <v>276</v>
      </c>
      <c r="D44" s="259">
        <f>D45</f>
        <v>0</v>
      </c>
    </row>
    <row r="45" spans="1:4" ht="25.5" hidden="1">
      <c r="A45" s="130" t="s">
        <v>266</v>
      </c>
      <c r="B45" s="59" t="s">
        <v>643</v>
      </c>
      <c r="C45" s="34" t="s">
        <v>268</v>
      </c>
      <c r="D45" s="259">
        <v>0</v>
      </c>
    </row>
    <row r="46" spans="1:4" ht="38.25">
      <c r="A46" s="290" t="s">
        <v>675</v>
      </c>
      <c r="B46" s="291" t="s">
        <v>466</v>
      </c>
      <c r="C46" s="291"/>
      <c r="D46" s="293">
        <f>D47+D52+D61+D66+D74+D82+D89</f>
        <v>28161</v>
      </c>
    </row>
    <row r="47" spans="1:4" ht="33.75" customHeight="1">
      <c r="A47" s="132" t="s">
        <v>726</v>
      </c>
      <c r="B47" s="37" t="s">
        <v>477</v>
      </c>
      <c r="C47" s="37"/>
      <c r="D47" s="114">
        <f>D48</f>
        <v>4982</v>
      </c>
    </row>
    <row r="48" spans="1:4" ht="38.25">
      <c r="A48" s="58" t="s">
        <v>548</v>
      </c>
      <c r="B48" s="59" t="s">
        <v>620</v>
      </c>
      <c r="C48" s="59"/>
      <c r="D48" s="106">
        <f>D49</f>
        <v>4982</v>
      </c>
    </row>
    <row r="49" spans="1:4" ht="38.25">
      <c r="A49" s="132" t="s">
        <v>695</v>
      </c>
      <c r="B49" s="59" t="s">
        <v>478</v>
      </c>
      <c r="C49" s="59"/>
      <c r="D49" s="106">
        <f>D50</f>
        <v>4982</v>
      </c>
    </row>
    <row r="50" spans="1:4" ht="32.25" customHeight="1">
      <c r="A50" s="144" t="s">
        <v>270</v>
      </c>
      <c r="B50" s="59" t="s">
        <v>478</v>
      </c>
      <c r="C50" s="59" t="s">
        <v>93</v>
      </c>
      <c r="D50" s="106">
        <f>D51</f>
        <v>4982</v>
      </c>
    </row>
    <row r="51" spans="1:4" ht="24" customHeight="1">
      <c r="A51" s="144" t="s">
        <v>282</v>
      </c>
      <c r="B51" s="59" t="s">
        <v>478</v>
      </c>
      <c r="C51" s="59" t="s">
        <v>85</v>
      </c>
      <c r="D51" s="106">
        <f>3500+1482</f>
        <v>4982</v>
      </c>
    </row>
    <row r="52" spans="1:4" ht="44.25" customHeight="1">
      <c r="A52" s="132" t="s">
        <v>727</v>
      </c>
      <c r="B52" s="59" t="s">
        <v>479</v>
      </c>
      <c r="C52" s="59"/>
      <c r="D52" s="106">
        <f>D53</f>
        <v>12674</v>
      </c>
    </row>
    <row r="53" spans="1:4" ht="42" customHeight="1">
      <c r="A53" s="58" t="s">
        <v>548</v>
      </c>
      <c r="B53" s="59" t="s">
        <v>581</v>
      </c>
      <c r="C53" s="59"/>
      <c r="D53" s="106">
        <f>D54</f>
        <v>12674</v>
      </c>
    </row>
    <row r="54" spans="1:4" ht="51">
      <c r="A54" s="132" t="s">
        <v>693</v>
      </c>
      <c r="B54" s="59" t="s">
        <v>480</v>
      </c>
      <c r="C54" s="59"/>
      <c r="D54" s="106">
        <f>D55+D57+D59</f>
        <v>12674</v>
      </c>
    </row>
    <row r="55" spans="1:4" ht="28.5" customHeight="1">
      <c r="A55" s="144" t="s">
        <v>270</v>
      </c>
      <c r="B55" s="59" t="s">
        <v>480</v>
      </c>
      <c r="C55" s="59" t="s">
        <v>93</v>
      </c>
      <c r="D55" s="106">
        <f>D56</f>
        <v>9950</v>
      </c>
    </row>
    <row r="56" spans="1:4" ht="17.25" customHeight="1">
      <c r="A56" s="144" t="s">
        <v>282</v>
      </c>
      <c r="B56" s="59" t="s">
        <v>480</v>
      </c>
      <c r="C56" s="59" t="s">
        <v>85</v>
      </c>
      <c r="D56" s="106">
        <f>13500-4500+450+500</f>
        <v>9950</v>
      </c>
    </row>
    <row r="57" spans="1:4" ht="25.5">
      <c r="A57" s="131" t="s">
        <v>279</v>
      </c>
      <c r="B57" s="37" t="s">
        <v>480</v>
      </c>
      <c r="C57" s="37" t="s">
        <v>276</v>
      </c>
      <c r="D57" s="106">
        <f>D58</f>
        <v>2716.5</v>
      </c>
    </row>
    <row r="58" spans="1:4" ht="25.5">
      <c r="A58" s="130" t="s">
        <v>266</v>
      </c>
      <c r="B58" s="37" t="s">
        <v>480</v>
      </c>
      <c r="C58" s="37" t="s">
        <v>268</v>
      </c>
      <c r="D58" s="106">
        <f>175+5+1736.5+800</f>
        <v>2716.5</v>
      </c>
    </row>
    <row r="59" spans="1:4" ht="17.25" customHeight="1">
      <c r="A59" s="131" t="s">
        <v>280</v>
      </c>
      <c r="B59" s="37" t="s">
        <v>480</v>
      </c>
      <c r="C59" s="37" t="s">
        <v>73</v>
      </c>
      <c r="D59" s="106">
        <f>D60</f>
        <v>7.5</v>
      </c>
    </row>
    <row r="60" spans="1:4" ht="16.5" customHeight="1">
      <c r="A60" s="131" t="s">
        <v>281</v>
      </c>
      <c r="B60" s="37" t="s">
        <v>480</v>
      </c>
      <c r="C60" s="37" t="s">
        <v>267</v>
      </c>
      <c r="D60" s="106">
        <v>7.5</v>
      </c>
    </row>
    <row r="61" spans="1:4" ht="51">
      <c r="A61" s="132" t="s">
        <v>728</v>
      </c>
      <c r="B61" s="59" t="s">
        <v>481</v>
      </c>
      <c r="C61" s="59"/>
      <c r="D61" s="106">
        <f>D62</f>
        <v>6000</v>
      </c>
    </row>
    <row r="62" spans="1:4" ht="38.25">
      <c r="A62" s="58" t="s">
        <v>548</v>
      </c>
      <c r="B62" s="59" t="s">
        <v>482</v>
      </c>
      <c r="C62" s="59"/>
      <c r="D62" s="106">
        <f>D63</f>
        <v>6000</v>
      </c>
    </row>
    <row r="63" spans="1:4" ht="63.75">
      <c r="A63" s="132" t="s">
        <v>692</v>
      </c>
      <c r="B63" s="59" t="s">
        <v>483</v>
      </c>
      <c r="C63" s="59"/>
      <c r="D63" s="106">
        <f>D64</f>
        <v>6000</v>
      </c>
    </row>
    <row r="64" spans="1:4" ht="25.5">
      <c r="A64" s="144" t="s">
        <v>270</v>
      </c>
      <c r="B64" s="59" t="s">
        <v>483</v>
      </c>
      <c r="C64" s="59" t="s">
        <v>93</v>
      </c>
      <c r="D64" s="106">
        <f>D65</f>
        <v>6000</v>
      </c>
    </row>
    <row r="65" spans="1:4" ht="17.25" customHeight="1">
      <c r="A65" s="144" t="s">
        <v>282</v>
      </c>
      <c r="B65" s="59" t="s">
        <v>483</v>
      </c>
      <c r="C65" s="59" t="s">
        <v>85</v>
      </c>
      <c r="D65" s="106">
        <f>10500-4500</f>
        <v>6000</v>
      </c>
    </row>
    <row r="66" spans="1:4" ht="51">
      <c r="A66" s="132" t="s">
        <v>713</v>
      </c>
      <c r="B66" s="59" t="s">
        <v>467</v>
      </c>
      <c r="C66" s="59"/>
      <c r="D66" s="106">
        <f>D67</f>
        <v>600</v>
      </c>
    </row>
    <row r="67" spans="1:4" ht="25.5">
      <c r="A67" s="58" t="s">
        <v>546</v>
      </c>
      <c r="B67" s="59" t="s">
        <v>468</v>
      </c>
      <c r="C67" s="59"/>
      <c r="D67" s="106">
        <f>D68+D71</f>
        <v>600</v>
      </c>
    </row>
    <row r="68" spans="1:4" ht="51">
      <c r="A68" s="132" t="s">
        <v>677</v>
      </c>
      <c r="B68" s="59" t="s">
        <v>469</v>
      </c>
      <c r="C68" s="59"/>
      <c r="D68" s="106">
        <f>D69</f>
        <v>600</v>
      </c>
    </row>
    <row r="69" spans="1:4" ht="25.5">
      <c r="A69" s="144" t="s">
        <v>279</v>
      </c>
      <c r="B69" s="59" t="s">
        <v>469</v>
      </c>
      <c r="C69" s="59" t="s">
        <v>276</v>
      </c>
      <c r="D69" s="106">
        <f>D70</f>
        <v>600</v>
      </c>
    </row>
    <row r="70" spans="1:4" ht="25.5">
      <c r="A70" s="132" t="s">
        <v>266</v>
      </c>
      <c r="B70" s="59" t="s">
        <v>469</v>
      </c>
      <c r="C70" s="59" t="s">
        <v>268</v>
      </c>
      <c r="D70" s="106">
        <f>300-200+500</f>
        <v>600</v>
      </c>
    </row>
    <row r="71" spans="1:4" ht="51" hidden="1">
      <c r="A71" s="132" t="s">
        <v>677</v>
      </c>
      <c r="B71" s="37" t="s">
        <v>469</v>
      </c>
      <c r="C71" s="37"/>
      <c r="D71" s="106">
        <f>D72</f>
        <v>0</v>
      </c>
    </row>
    <row r="72" spans="1:4" ht="25.5" hidden="1">
      <c r="A72" s="131" t="s">
        <v>270</v>
      </c>
      <c r="B72" s="37" t="s">
        <v>469</v>
      </c>
      <c r="C72" s="37" t="s">
        <v>93</v>
      </c>
      <c r="D72" s="106">
        <f>D73</f>
        <v>0</v>
      </c>
    </row>
    <row r="73" spans="1:4" ht="12.75" hidden="1">
      <c r="A73" s="131" t="s">
        <v>282</v>
      </c>
      <c r="B73" s="37" t="s">
        <v>469</v>
      </c>
      <c r="C73" s="37" t="s">
        <v>85</v>
      </c>
      <c r="D73" s="106">
        <v>0</v>
      </c>
    </row>
    <row r="74" spans="1:4" ht="51" hidden="1">
      <c r="A74" s="132" t="s">
        <v>584</v>
      </c>
      <c r="B74" s="59" t="s">
        <v>550</v>
      </c>
      <c r="C74" s="59"/>
      <c r="D74" s="106">
        <f>D75</f>
        <v>0</v>
      </c>
    </row>
    <row r="75" spans="1:4" ht="38.25" hidden="1">
      <c r="A75" s="132" t="s">
        <v>585</v>
      </c>
      <c r="B75" s="59" t="s">
        <v>586</v>
      </c>
      <c r="C75" s="59"/>
      <c r="D75" s="106">
        <f>D76+D79</f>
        <v>0</v>
      </c>
    </row>
    <row r="76" spans="1:4" ht="38.25" hidden="1">
      <c r="A76" s="132" t="s">
        <v>587</v>
      </c>
      <c r="B76" s="59" t="s">
        <v>630</v>
      </c>
      <c r="C76" s="59"/>
      <c r="D76" s="106">
        <f>D77</f>
        <v>0</v>
      </c>
    </row>
    <row r="77" spans="1:4" ht="25.5" hidden="1">
      <c r="A77" s="144" t="s">
        <v>279</v>
      </c>
      <c r="B77" s="59" t="s">
        <v>630</v>
      </c>
      <c r="C77" s="59" t="s">
        <v>276</v>
      </c>
      <c r="D77" s="106">
        <f>D78</f>
        <v>0</v>
      </c>
    </row>
    <row r="78" spans="1:4" ht="25.5" hidden="1">
      <c r="A78" s="132" t="s">
        <v>266</v>
      </c>
      <c r="B78" s="59" t="s">
        <v>630</v>
      </c>
      <c r="C78" s="59" t="s">
        <v>268</v>
      </c>
      <c r="D78" s="106">
        <v>0</v>
      </c>
    </row>
    <row r="79" spans="1:4" ht="38.25" hidden="1">
      <c r="A79" s="132" t="s">
        <v>587</v>
      </c>
      <c r="B79" s="59" t="s">
        <v>629</v>
      </c>
      <c r="C79" s="59"/>
      <c r="D79" s="106">
        <f>D80</f>
        <v>0</v>
      </c>
    </row>
    <row r="80" spans="1:4" ht="25.5" hidden="1">
      <c r="A80" s="144" t="s">
        <v>279</v>
      </c>
      <c r="B80" s="59" t="s">
        <v>629</v>
      </c>
      <c r="C80" s="59" t="s">
        <v>276</v>
      </c>
      <c r="D80" s="106">
        <f>D81</f>
        <v>0</v>
      </c>
    </row>
    <row r="81" spans="1:4" ht="25.5" hidden="1">
      <c r="A81" s="132" t="s">
        <v>266</v>
      </c>
      <c r="B81" s="59" t="s">
        <v>629</v>
      </c>
      <c r="C81" s="59" t="s">
        <v>268</v>
      </c>
      <c r="D81" s="106">
        <v>0</v>
      </c>
    </row>
    <row r="82" spans="1:4" ht="38.25">
      <c r="A82" s="132" t="s">
        <v>715</v>
      </c>
      <c r="B82" s="59" t="s">
        <v>550</v>
      </c>
      <c r="C82" s="59"/>
      <c r="D82" s="106">
        <f>D83</f>
        <v>1535</v>
      </c>
    </row>
    <row r="83" spans="1:4" ht="30.75" customHeight="1">
      <c r="A83" s="180" t="s">
        <v>684</v>
      </c>
      <c r="B83" s="175" t="s">
        <v>586</v>
      </c>
      <c r="C83" s="175"/>
      <c r="D83" s="179">
        <f>D84</f>
        <v>1535</v>
      </c>
    </row>
    <row r="84" spans="1:4" ht="29.25" customHeight="1">
      <c r="A84" s="130" t="s">
        <v>685</v>
      </c>
      <c r="B84" s="37" t="s">
        <v>686</v>
      </c>
      <c r="C84" s="37"/>
      <c r="D84" s="106">
        <f>D85+D87</f>
        <v>1535</v>
      </c>
    </row>
    <row r="85" spans="1:4" ht="30" customHeight="1">
      <c r="A85" s="131" t="s">
        <v>270</v>
      </c>
      <c r="B85" s="37" t="s">
        <v>686</v>
      </c>
      <c r="C85" s="37" t="s">
        <v>93</v>
      </c>
      <c r="D85" s="106">
        <f>D86</f>
        <v>1500</v>
      </c>
    </row>
    <row r="86" spans="1:4" ht="18" customHeight="1">
      <c r="A86" s="131" t="s">
        <v>282</v>
      </c>
      <c r="B86" s="37" t="s">
        <v>686</v>
      </c>
      <c r="C86" s="37" t="s">
        <v>85</v>
      </c>
      <c r="D86" s="106">
        <v>1500</v>
      </c>
    </row>
    <row r="87" spans="1:4" ht="25.5">
      <c r="A87" s="131" t="s">
        <v>279</v>
      </c>
      <c r="B87" s="37" t="s">
        <v>686</v>
      </c>
      <c r="C87" s="59" t="s">
        <v>276</v>
      </c>
      <c r="D87" s="106">
        <f>D88</f>
        <v>35</v>
      </c>
    </row>
    <row r="88" spans="1:4" ht="25.5">
      <c r="A88" s="130" t="s">
        <v>266</v>
      </c>
      <c r="B88" s="37" t="s">
        <v>686</v>
      </c>
      <c r="C88" s="59" t="s">
        <v>268</v>
      </c>
      <c r="D88" s="106">
        <v>35</v>
      </c>
    </row>
    <row r="89" spans="1:4" ht="27" customHeight="1">
      <c r="A89" s="130" t="s">
        <v>777</v>
      </c>
      <c r="B89" s="59" t="s">
        <v>588</v>
      </c>
      <c r="C89" s="59"/>
      <c r="D89" s="106">
        <f>D90</f>
        <v>2370</v>
      </c>
    </row>
    <row r="90" spans="1:4" ht="25.5">
      <c r="A90" s="180" t="s">
        <v>776</v>
      </c>
      <c r="B90" s="175" t="s">
        <v>590</v>
      </c>
      <c r="C90" s="175"/>
      <c r="D90" s="179">
        <f>D91</f>
        <v>2370</v>
      </c>
    </row>
    <row r="91" spans="1:4" ht="43.5" customHeight="1">
      <c r="A91" s="130" t="s">
        <v>799</v>
      </c>
      <c r="B91" s="37" t="s">
        <v>793</v>
      </c>
      <c r="C91" s="59"/>
      <c r="D91" s="106">
        <f>D92</f>
        <v>2370</v>
      </c>
    </row>
    <row r="92" spans="1:4" ht="25.5">
      <c r="A92" s="131" t="s">
        <v>279</v>
      </c>
      <c r="B92" s="37" t="s">
        <v>793</v>
      </c>
      <c r="C92" s="37" t="s">
        <v>276</v>
      </c>
      <c r="D92" s="106">
        <f>D93</f>
        <v>2370</v>
      </c>
    </row>
    <row r="93" spans="1:4" ht="27.75" customHeight="1">
      <c r="A93" s="130" t="s">
        <v>266</v>
      </c>
      <c r="B93" s="37" t="s">
        <v>793</v>
      </c>
      <c r="C93" s="37" t="s">
        <v>268</v>
      </c>
      <c r="D93" s="106">
        <f>6000-3630</f>
        <v>2370</v>
      </c>
    </row>
    <row r="94" spans="1:4" ht="51">
      <c r="A94" s="294" t="s">
        <v>729</v>
      </c>
      <c r="B94" s="295" t="s">
        <v>498</v>
      </c>
      <c r="C94" s="295"/>
      <c r="D94" s="292">
        <f>D95</f>
        <v>3285.3999999999996</v>
      </c>
    </row>
    <row r="95" spans="1:4" ht="38.25">
      <c r="A95" s="58" t="s">
        <v>730</v>
      </c>
      <c r="B95" s="270" t="s">
        <v>499</v>
      </c>
      <c r="C95" s="270"/>
      <c r="D95" s="109">
        <f>D96</f>
        <v>3285.3999999999996</v>
      </c>
    </row>
    <row r="96" spans="1:4" ht="38.25">
      <c r="A96" s="58" t="s">
        <v>554</v>
      </c>
      <c r="B96" s="270" t="s">
        <v>500</v>
      </c>
      <c r="C96" s="270"/>
      <c r="D96" s="109">
        <f>D97+D100+D103</f>
        <v>3285.3999999999996</v>
      </c>
    </row>
    <row r="97" spans="1:4" ht="51" hidden="1">
      <c r="A97" s="58" t="s">
        <v>731</v>
      </c>
      <c r="B97" s="270" t="s">
        <v>637</v>
      </c>
      <c r="C97" s="270"/>
      <c r="D97" s="108">
        <f>D98</f>
        <v>0</v>
      </c>
    </row>
    <row r="98" spans="1:4" ht="12.75" hidden="1">
      <c r="A98" s="58" t="s">
        <v>287</v>
      </c>
      <c r="B98" s="270" t="s">
        <v>637</v>
      </c>
      <c r="C98" s="270" t="s">
        <v>285</v>
      </c>
      <c r="D98" s="108">
        <f>D99</f>
        <v>0</v>
      </c>
    </row>
    <row r="99" spans="1:4" ht="25.5" hidden="1">
      <c r="A99" s="58" t="s">
        <v>288</v>
      </c>
      <c r="B99" s="270" t="s">
        <v>637</v>
      </c>
      <c r="C99" s="270" t="s">
        <v>286</v>
      </c>
      <c r="D99" s="108">
        <v>0</v>
      </c>
    </row>
    <row r="100" spans="1:4" ht="51">
      <c r="A100" s="58" t="s">
        <v>636</v>
      </c>
      <c r="B100" s="270" t="s">
        <v>638</v>
      </c>
      <c r="C100" s="270"/>
      <c r="D100" s="109">
        <f>D101</f>
        <v>1883.6</v>
      </c>
    </row>
    <row r="101" spans="1:4" ht="18" customHeight="1">
      <c r="A101" s="58" t="s">
        <v>287</v>
      </c>
      <c r="B101" s="270" t="s">
        <v>638</v>
      </c>
      <c r="C101" s="270" t="s">
        <v>285</v>
      </c>
      <c r="D101" s="109">
        <f>D102</f>
        <v>1883.6</v>
      </c>
    </row>
    <row r="102" spans="1:4" ht="31.5" customHeight="1">
      <c r="A102" s="58" t="s">
        <v>288</v>
      </c>
      <c r="B102" s="270" t="s">
        <v>638</v>
      </c>
      <c r="C102" s="270" t="s">
        <v>286</v>
      </c>
      <c r="D102" s="108">
        <v>1883.6</v>
      </c>
    </row>
    <row r="103" spans="1:4" ht="41.25" customHeight="1">
      <c r="A103" s="58" t="s">
        <v>690</v>
      </c>
      <c r="B103" s="270" t="s">
        <v>634</v>
      </c>
      <c r="C103" s="270"/>
      <c r="D103" s="109">
        <f>D104</f>
        <v>1401.8</v>
      </c>
    </row>
    <row r="104" spans="1:4" ht="21" customHeight="1">
      <c r="A104" s="58" t="s">
        <v>287</v>
      </c>
      <c r="B104" s="270" t="s">
        <v>634</v>
      </c>
      <c r="C104" s="270" t="s">
        <v>285</v>
      </c>
      <c r="D104" s="109">
        <f>D105</f>
        <v>1401.8</v>
      </c>
    </row>
    <row r="105" spans="1:4" ht="25.5">
      <c r="A105" s="58" t="s">
        <v>288</v>
      </c>
      <c r="B105" s="270" t="s">
        <v>634</v>
      </c>
      <c r="C105" s="270" t="s">
        <v>286</v>
      </c>
      <c r="D105" s="108">
        <f>1222.3+179.5</f>
        <v>1401.8</v>
      </c>
    </row>
    <row r="106" spans="1:4" ht="45" customHeight="1">
      <c r="A106" s="290" t="s">
        <v>353</v>
      </c>
      <c r="B106" s="296" t="s">
        <v>441</v>
      </c>
      <c r="C106" s="291"/>
      <c r="D106" s="292">
        <f>D107+D116+D125+D130</f>
        <v>991.3000000000001</v>
      </c>
    </row>
    <row r="107" spans="1:4" ht="51">
      <c r="A107" s="58" t="s">
        <v>346</v>
      </c>
      <c r="B107" s="184" t="s">
        <v>442</v>
      </c>
      <c r="C107" s="59"/>
      <c r="D107" s="109">
        <f>D108+D112</f>
        <v>128.7</v>
      </c>
    </row>
    <row r="108" spans="1:4" ht="51" hidden="1">
      <c r="A108" s="58" t="s">
        <v>535</v>
      </c>
      <c r="B108" s="184" t="s">
        <v>443</v>
      </c>
      <c r="C108" s="59"/>
      <c r="D108" s="109">
        <f>D109</f>
        <v>0</v>
      </c>
    </row>
    <row r="109" spans="1:4" ht="38.25" hidden="1">
      <c r="A109" s="58" t="s">
        <v>307</v>
      </c>
      <c r="B109" s="183" t="s">
        <v>444</v>
      </c>
      <c r="C109" s="59"/>
      <c r="D109" s="109">
        <f>D110</f>
        <v>0</v>
      </c>
    </row>
    <row r="110" spans="1:4" ht="25.5" hidden="1">
      <c r="A110" s="144" t="s">
        <v>279</v>
      </c>
      <c r="B110" s="184" t="s">
        <v>444</v>
      </c>
      <c r="C110" s="59" t="s">
        <v>276</v>
      </c>
      <c r="D110" s="109">
        <f>D111</f>
        <v>0</v>
      </c>
    </row>
    <row r="111" spans="1:4" ht="25.5" hidden="1">
      <c r="A111" s="132" t="s">
        <v>266</v>
      </c>
      <c r="B111" s="82" t="s">
        <v>444</v>
      </c>
      <c r="C111" s="254" t="s">
        <v>268</v>
      </c>
      <c r="D111" s="108">
        <f>50-50</f>
        <v>0</v>
      </c>
    </row>
    <row r="112" spans="1:4" ht="63.75">
      <c r="A112" s="285" t="s">
        <v>536</v>
      </c>
      <c r="B112" s="184" t="s">
        <v>517</v>
      </c>
      <c r="C112" s="254"/>
      <c r="D112" s="108">
        <f>D113</f>
        <v>128.7</v>
      </c>
    </row>
    <row r="113" spans="1:4" ht="38.25">
      <c r="A113" s="58" t="s">
        <v>307</v>
      </c>
      <c r="B113" s="183" t="s">
        <v>518</v>
      </c>
      <c r="C113" s="59"/>
      <c r="D113" s="108">
        <f>D114</f>
        <v>128.7</v>
      </c>
    </row>
    <row r="114" spans="1:4" ht="25.5">
      <c r="A114" s="144" t="s">
        <v>279</v>
      </c>
      <c r="B114" s="184" t="s">
        <v>518</v>
      </c>
      <c r="C114" s="59" t="s">
        <v>276</v>
      </c>
      <c r="D114" s="108">
        <f>D115</f>
        <v>128.7</v>
      </c>
    </row>
    <row r="115" spans="1:4" ht="25.5">
      <c r="A115" s="130" t="s">
        <v>266</v>
      </c>
      <c r="B115" s="62" t="s">
        <v>518</v>
      </c>
      <c r="C115" s="63" t="s">
        <v>268</v>
      </c>
      <c r="D115" s="108">
        <f>452.7-324</f>
        <v>128.7</v>
      </c>
    </row>
    <row r="116" spans="1:4" ht="38.25">
      <c r="A116" s="130" t="s">
        <v>341</v>
      </c>
      <c r="B116" s="126" t="s">
        <v>445</v>
      </c>
      <c r="C116" s="34"/>
      <c r="D116" s="109">
        <f>D118+D122</f>
        <v>820.5</v>
      </c>
    </row>
    <row r="117" spans="1:4" ht="25.5">
      <c r="A117" s="58" t="s">
        <v>537</v>
      </c>
      <c r="B117" s="184" t="s">
        <v>446</v>
      </c>
      <c r="C117" s="59"/>
      <c r="D117" s="109">
        <f>D118</f>
        <v>710.8</v>
      </c>
    </row>
    <row r="118" spans="1:4" ht="25.5">
      <c r="A118" s="132" t="s">
        <v>351</v>
      </c>
      <c r="B118" s="126" t="s">
        <v>447</v>
      </c>
      <c r="C118" s="34"/>
      <c r="D118" s="109">
        <f>D119</f>
        <v>710.8</v>
      </c>
    </row>
    <row r="119" spans="1:4" ht="25.5">
      <c r="A119" s="131" t="s">
        <v>279</v>
      </c>
      <c r="B119" s="126" t="s">
        <v>447</v>
      </c>
      <c r="C119" s="34" t="s">
        <v>276</v>
      </c>
      <c r="D119" s="109">
        <f>D120</f>
        <v>710.8</v>
      </c>
    </row>
    <row r="120" spans="1:4" ht="25.5">
      <c r="A120" s="130" t="s">
        <v>266</v>
      </c>
      <c r="B120" s="126" t="s">
        <v>447</v>
      </c>
      <c r="C120" s="34" t="s">
        <v>268</v>
      </c>
      <c r="D120" s="331">
        <v>710.8</v>
      </c>
    </row>
    <row r="121" spans="1:4" ht="25.5">
      <c r="A121" s="58" t="s">
        <v>538</v>
      </c>
      <c r="B121" s="184" t="s">
        <v>448</v>
      </c>
      <c r="C121" s="59"/>
      <c r="D121" s="109">
        <f>D122</f>
        <v>109.69999999999999</v>
      </c>
    </row>
    <row r="122" spans="1:4" ht="25.5">
      <c r="A122" s="132" t="s">
        <v>351</v>
      </c>
      <c r="B122" s="184" t="s">
        <v>449</v>
      </c>
      <c r="C122" s="59"/>
      <c r="D122" s="109">
        <f>D123</f>
        <v>109.69999999999999</v>
      </c>
    </row>
    <row r="123" spans="1:4" ht="25.5">
      <c r="A123" s="144" t="s">
        <v>279</v>
      </c>
      <c r="B123" s="184" t="s">
        <v>449</v>
      </c>
      <c r="C123" s="59" t="s">
        <v>276</v>
      </c>
      <c r="D123" s="109">
        <f>D124</f>
        <v>109.69999999999999</v>
      </c>
    </row>
    <row r="124" spans="1:4" ht="25.5">
      <c r="A124" s="132" t="s">
        <v>266</v>
      </c>
      <c r="B124" s="184" t="s">
        <v>449</v>
      </c>
      <c r="C124" s="59" t="s">
        <v>268</v>
      </c>
      <c r="D124" s="109">
        <f>389.7-280</f>
        <v>109.69999999999999</v>
      </c>
    </row>
    <row r="125" spans="1:4" ht="38.25" hidden="1">
      <c r="A125" s="132" t="s">
        <v>342</v>
      </c>
      <c r="B125" s="184" t="s">
        <v>450</v>
      </c>
      <c r="C125" s="59"/>
      <c r="D125" s="109">
        <f>D127</f>
        <v>0</v>
      </c>
    </row>
    <row r="126" spans="1:4" ht="51" hidden="1">
      <c r="A126" s="58" t="s">
        <v>540</v>
      </c>
      <c r="B126" s="184" t="s">
        <v>451</v>
      </c>
      <c r="C126" s="59"/>
      <c r="D126" s="109">
        <f>D127</f>
        <v>0</v>
      </c>
    </row>
    <row r="127" spans="1:4" ht="38.25" hidden="1">
      <c r="A127" s="144" t="s">
        <v>347</v>
      </c>
      <c r="B127" s="184" t="s">
        <v>452</v>
      </c>
      <c r="C127" s="59"/>
      <c r="D127" s="109">
        <f>D128</f>
        <v>0</v>
      </c>
    </row>
    <row r="128" spans="1:4" ht="25.5" hidden="1">
      <c r="A128" s="144" t="s">
        <v>279</v>
      </c>
      <c r="B128" s="184" t="s">
        <v>452</v>
      </c>
      <c r="C128" s="59" t="s">
        <v>276</v>
      </c>
      <c r="D128" s="109">
        <f>D129</f>
        <v>0</v>
      </c>
    </row>
    <row r="129" spans="1:4" ht="25.5" hidden="1">
      <c r="A129" s="132" t="s">
        <v>266</v>
      </c>
      <c r="B129" s="184" t="s">
        <v>452</v>
      </c>
      <c r="C129" s="59" t="s">
        <v>268</v>
      </c>
      <c r="D129" s="109">
        <f>73.8-73.8</f>
        <v>0</v>
      </c>
    </row>
    <row r="130" spans="1:4" ht="38.25">
      <c r="A130" s="132" t="s">
        <v>343</v>
      </c>
      <c r="B130" s="59" t="s">
        <v>453</v>
      </c>
      <c r="C130" s="59"/>
      <c r="D130" s="109">
        <f>D131</f>
        <v>42.1</v>
      </c>
    </row>
    <row r="131" spans="1:4" ht="38.25">
      <c r="A131" s="58" t="s">
        <v>539</v>
      </c>
      <c r="B131" s="59" t="s">
        <v>454</v>
      </c>
      <c r="C131" s="59"/>
      <c r="D131" s="109">
        <f>D132</f>
        <v>42.1</v>
      </c>
    </row>
    <row r="132" spans="1:4" ht="25.5">
      <c r="A132" s="132" t="s">
        <v>348</v>
      </c>
      <c r="B132" s="59" t="s">
        <v>455</v>
      </c>
      <c r="C132" s="59"/>
      <c r="D132" s="109">
        <f>D133</f>
        <v>42.1</v>
      </c>
    </row>
    <row r="133" spans="1:4" ht="25.5">
      <c r="A133" s="131" t="s">
        <v>270</v>
      </c>
      <c r="B133" s="34" t="s">
        <v>455</v>
      </c>
      <c r="C133" s="34" t="s">
        <v>93</v>
      </c>
      <c r="D133" s="109">
        <f>D134</f>
        <v>42.1</v>
      </c>
    </row>
    <row r="134" spans="1:4" ht="21" customHeight="1">
      <c r="A134" s="131" t="s">
        <v>282</v>
      </c>
      <c r="B134" s="34" t="s">
        <v>455</v>
      </c>
      <c r="C134" s="34" t="s">
        <v>85</v>
      </c>
      <c r="D134" s="109">
        <v>42.1</v>
      </c>
    </row>
    <row r="135" spans="1:4" ht="25.5" hidden="1">
      <c r="A135" s="290" t="s">
        <v>733</v>
      </c>
      <c r="B135" s="291" t="s">
        <v>510</v>
      </c>
      <c r="C135" s="291"/>
      <c r="D135" s="292">
        <f>D136+D141+D146+D151+D156</f>
        <v>0</v>
      </c>
    </row>
    <row r="136" spans="1:4" ht="30.75" customHeight="1" hidden="1">
      <c r="A136" s="132" t="s">
        <v>576</v>
      </c>
      <c r="B136" s="59" t="s">
        <v>511</v>
      </c>
      <c r="C136" s="59"/>
      <c r="D136" s="109">
        <f>D137</f>
        <v>0</v>
      </c>
    </row>
    <row r="137" spans="1:4" ht="25.5" hidden="1">
      <c r="A137" s="132" t="s">
        <v>543</v>
      </c>
      <c r="B137" s="59" t="s">
        <v>512</v>
      </c>
      <c r="C137" s="59"/>
      <c r="D137" s="109">
        <f>D138</f>
        <v>0</v>
      </c>
    </row>
    <row r="138" spans="1:4" ht="25.5" hidden="1">
      <c r="A138" s="132" t="s">
        <v>515</v>
      </c>
      <c r="B138" s="59" t="s">
        <v>516</v>
      </c>
      <c r="C138" s="59"/>
      <c r="D138" s="109">
        <f>D139</f>
        <v>0</v>
      </c>
    </row>
    <row r="139" spans="1:4" ht="25.5" hidden="1">
      <c r="A139" s="144" t="s">
        <v>279</v>
      </c>
      <c r="B139" s="59" t="s">
        <v>516</v>
      </c>
      <c r="C139" s="59" t="s">
        <v>276</v>
      </c>
      <c r="D139" s="109">
        <f>D140</f>
        <v>0</v>
      </c>
    </row>
    <row r="140" spans="1:4" ht="25.5" hidden="1">
      <c r="A140" s="144" t="s">
        <v>266</v>
      </c>
      <c r="B140" s="59" t="s">
        <v>516</v>
      </c>
      <c r="C140" s="59" t="s">
        <v>268</v>
      </c>
      <c r="D140" s="109">
        <f>100-100</f>
        <v>0</v>
      </c>
    </row>
    <row r="141" spans="1:4" ht="25.5" hidden="1">
      <c r="A141" s="132" t="s">
        <v>519</v>
      </c>
      <c r="B141" s="59" t="s">
        <v>520</v>
      </c>
      <c r="C141" s="59"/>
      <c r="D141" s="109">
        <f>D142</f>
        <v>0</v>
      </c>
    </row>
    <row r="142" spans="1:4" ht="25.5" hidden="1">
      <c r="A142" s="132" t="s">
        <v>553</v>
      </c>
      <c r="B142" s="59" t="s">
        <v>521</v>
      </c>
      <c r="C142" s="59"/>
      <c r="D142" s="109">
        <f>D143</f>
        <v>0</v>
      </c>
    </row>
    <row r="143" spans="1:4" ht="25.5" hidden="1">
      <c r="A143" s="132" t="s">
        <v>515</v>
      </c>
      <c r="B143" s="59" t="s">
        <v>522</v>
      </c>
      <c r="C143" s="59"/>
      <c r="D143" s="109">
        <f>D144</f>
        <v>0</v>
      </c>
    </row>
    <row r="144" spans="1:4" ht="25.5" hidden="1">
      <c r="A144" s="144" t="s">
        <v>270</v>
      </c>
      <c r="B144" s="59" t="s">
        <v>522</v>
      </c>
      <c r="C144" s="59" t="s">
        <v>93</v>
      </c>
      <c r="D144" s="109">
        <f>D145</f>
        <v>0</v>
      </c>
    </row>
    <row r="145" spans="1:4" ht="12.75" hidden="1">
      <c r="A145" s="144" t="s">
        <v>282</v>
      </c>
      <c r="B145" s="59" t="s">
        <v>522</v>
      </c>
      <c r="C145" s="59" t="s">
        <v>85</v>
      </c>
      <c r="D145" s="109">
        <f>251.1-251.1</f>
        <v>0</v>
      </c>
    </row>
    <row r="146" spans="1:4" ht="25.5" hidden="1">
      <c r="A146" s="132" t="s">
        <v>523</v>
      </c>
      <c r="B146" s="59" t="s">
        <v>524</v>
      </c>
      <c r="C146" s="59"/>
      <c r="D146" s="109">
        <f>D147</f>
        <v>0</v>
      </c>
    </row>
    <row r="147" spans="1:4" ht="25.5" hidden="1">
      <c r="A147" s="132" t="s">
        <v>553</v>
      </c>
      <c r="B147" s="59" t="s">
        <v>525</v>
      </c>
      <c r="C147" s="59"/>
      <c r="D147" s="109">
        <f>D148</f>
        <v>0</v>
      </c>
    </row>
    <row r="148" spans="1:4" ht="25.5" hidden="1">
      <c r="A148" s="132" t="s">
        <v>515</v>
      </c>
      <c r="B148" s="59" t="s">
        <v>526</v>
      </c>
      <c r="C148" s="59"/>
      <c r="D148" s="109">
        <f>D149</f>
        <v>0</v>
      </c>
    </row>
    <row r="149" spans="1:4" ht="25.5" hidden="1">
      <c r="A149" s="144" t="s">
        <v>270</v>
      </c>
      <c r="B149" s="59" t="s">
        <v>526</v>
      </c>
      <c r="C149" s="59" t="s">
        <v>93</v>
      </c>
      <c r="D149" s="109">
        <f>D150</f>
        <v>0</v>
      </c>
    </row>
    <row r="150" spans="1:4" ht="23.25" customHeight="1" hidden="1">
      <c r="A150" s="144" t="s">
        <v>282</v>
      </c>
      <c r="B150" s="59" t="s">
        <v>526</v>
      </c>
      <c r="C150" s="59" t="s">
        <v>85</v>
      </c>
      <c r="D150" s="109">
        <f>273.4-273.4</f>
        <v>0</v>
      </c>
    </row>
    <row r="151" spans="1:4" ht="21" customHeight="1" hidden="1">
      <c r="A151" s="132" t="s">
        <v>528</v>
      </c>
      <c r="B151" s="59" t="s">
        <v>529</v>
      </c>
      <c r="C151" s="59"/>
      <c r="D151" s="109">
        <f>D152</f>
        <v>0</v>
      </c>
    </row>
    <row r="152" spans="1:4" ht="25.5" hidden="1">
      <c r="A152" s="132" t="s">
        <v>556</v>
      </c>
      <c r="B152" s="59" t="s">
        <v>530</v>
      </c>
      <c r="C152" s="59"/>
      <c r="D152" s="109">
        <f>D153</f>
        <v>0</v>
      </c>
    </row>
    <row r="153" spans="1:4" ht="25.5" hidden="1">
      <c r="A153" s="132" t="s">
        <v>515</v>
      </c>
      <c r="B153" s="59" t="s">
        <v>531</v>
      </c>
      <c r="C153" s="59"/>
      <c r="D153" s="109">
        <f>D154</f>
        <v>0</v>
      </c>
    </row>
    <row r="154" spans="1:4" ht="25.5" hidden="1">
      <c r="A154" s="144" t="s">
        <v>270</v>
      </c>
      <c r="B154" s="59" t="s">
        <v>531</v>
      </c>
      <c r="C154" s="59" t="s">
        <v>93</v>
      </c>
      <c r="D154" s="109">
        <f>D155</f>
        <v>0</v>
      </c>
    </row>
    <row r="155" spans="1:4" ht="21.75" customHeight="1" hidden="1">
      <c r="A155" s="144" t="s">
        <v>282</v>
      </c>
      <c r="B155" s="59" t="s">
        <v>531</v>
      </c>
      <c r="C155" s="59" t="s">
        <v>85</v>
      </c>
      <c r="D155" s="109">
        <f>320.9-320.9</f>
        <v>0</v>
      </c>
    </row>
    <row r="156" spans="1:4" ht="25.5" hidden="1">
      <c r="A156" s="132" t="s">
        <v>653</v>
      </c>
      <c r="B156" s="59" t="s">
        <v>652</v>
      </c>
      <c r="C156" s="270"/>
      <c r="D156" s="108">
        <f>D159</f>
        <v>0</v>
      </c>
    </row>
    <row r="157" spans="1:4" ht="25.5" hidden="1">
      <c r="A157" s="132" t="s">
        <v>657</v>
      </c>
      <c r="B157" s="59" t="s">
        <v>654</v>
      </c>
      <c r="C157" s="59"/>
      <c r="D157" s="108">
        <f>D159</f>
        <v>0</v>
      </c>
    </row>
    <row r="158" spans="1:4" ht="25.5" hidden="1">
      <c r="A158" s="132" t="s">
        <v>658</v>
      </c>
      <c r="B158" s="270" t="s">
        <v>655</v>
      </c>
      <c r="C158" s="270"/>
      <c r="D158" s="108">
        <f>D159</f>
        <v>0</v>
      </c>
    </row>
    <row r="159" spans="1:4" ht="25.5" hidden="1">
      <c r="A159" s="144" t="s">
        <v>279</v>
      </c>
      <c r="B159" s="270" t="s">
        <v>655</v>
      </c>
      <c r="C159" s="270" t="s">
        <v>276</v>
      </c>
      <c r="D159" s="108">
        <f>D160</f>
        <v>0</v>
      </c>
    </row>
    <row r="160" spans="1:4" ht="25.5" hidden="1">
      <c r="A160" s="132" t="s">
        <v>266</v>
      </c>
      <c r="B160" s="270" t="s">
        <v>655</v>
      </c>
      <c r="C160" s="270" t="s">
        <v>268</v>
      </c>
      <c r="D160" s="186">
        <v>0</v>
      </c>
    </row>
    <row r="161" spans="1:4" ht="32.25" customHeight="1">
      <c r="A161" s="290" t="s">
        <v>618</v>
      </c>
      <c r="B161" s="291" t="s">
        <v>596</v>
      </c>
      <c r="C161" s="291"/>
      <c r="D161" s="293">
        <f>D162+D170</f>
        <v>44900.2</v>
      </c>
    </row>
    <row r="162" spans="1:4" ht="25.5">
      <c r="A162" s="256" t="s">
        <v>608</v>
      </c>
      <c r="B162" s="59" t="s">
        <v>597</v>
      </c>
      <c r="C162" s="59"/>
      <c r="D162" s="106">
        <f>D163+D170</f>
        <v>44900.2</v>
      </c>
    </row>
    <row r="163" spans="1:4" ht="63.75">
      <c r="A163" s="273" t="s">
        <v>607</v>
      </c>
      <c r="B163" s="59" t="s">
        <v>598</v>
      </c>
      <c r="C163" s="59"/>
      <c r="D163" s="106">
        <f>D164+D167</f>
        <v>44900.2</v>
      </c>
    </row>
    <row r="164" spans="1:4" ht="38.25">
      <c r="A164" s="273" t="s">
        <v>606</v>
      </c>
      <c r="B164" s="59" t="s">
        <v>605</v>
      </c>
      <c r="C164" s="59"/>
      <c r="D164" s="106">
        <f>D165</f>
        <v>44900.2</v>
      </c>
    </row>
    <row r="165" spans="1:4" ht="25.5">
      <c r="A165" s="273" t="s">
        <v>602</v>
      </c>
      <c r="B165" s="59" t="s">
        <v>605</v>
      </c>
      <c r="C165" s="59" t="s">
        <v>599</v>
      </c>
      <c r="D165" s="106">
        <f>D166</f>
        <v>44900.2</v>
      </c>
    </row>
    <row r="166" spans="1:4" ht="23.25" customHeight="1">
      <c r="A166" s="273" t="s">
        <v>603</v>
      </c>
      <c r="B166" s="59" t="s">
        <v>605</v>
      </c>
      <c r="C166" s="59" t="s">
        <v>600</v>
      </c>
      <c r="D166" s="106">
        <v>44900.2</v>
      </c>
    </row>
    <row r="167" spans="1:4" ht="25.5" hidden="1">
      <c r="A167" s="273" t="s">
        <v>604</v>
      </c>
      <c r="B167" s="59" t="s">
        <v>609</v>
      </c>
      <c r="C167" s="59"/>
      <c r="D167" s="106">
        <f>D168</f>
        <v>0</v>
      </c>
    </row>
    <row r="168" spans="1:4" ht="25.5" hidden="1">
      <c r="A168" s="273" t="s">
        <v>602</v>
      </c>
      <c r="B168" s="59" t="s">
        <v>609</v>
      </c>
      <c r="C168" s="59" t="s">
        <v>599</v>
      </c>
      <c r="D168" s="106">
        <f>D169</f>
        <v>0</v>
      </c>
    </row>
    <row r="169" spans="1:4" ht="12.75" hidden="1">
      <c r="A169" s="273" t="s">
        <v>603</v>
      </c>
      <c r="B169" s="59" t="s">
        <v>609</v>
      </c>
      <c r="C169" s="59" t="s">
        <v>600</v>
      </c>
      <c r="D169" s="297">
        <v>0</v>
      </c>
    </row>
    <row r="170" spans="1:4" ht="16.5" customHeight="1" hidden="1">
      <c r="A170" s="273" t="s">
        <v>625</v>
      </c>
      <c r="B170" s="59" t="s">
        <v>624</v>
      </c>
      <c r="C170" s="59"/>
      <c r="D170" s="106">
        <f>D171</f>
        <v>0</v>
      </c>
    </row>
    <row r="171" spans="1:4" ht="18.75" customHeight="1" hidden="1">
      <c r="A171" s="273" t="s">
        <v>626</v>
      </c>
      <c r="B171" s="59" t="s">
        <v>678</v>
      </c>
      <c r="C171" s="59"/>
      <c r="D171" s="106">
        <f>D172</f>
        <v>0</v>
      </c>
    </row>
    <row r="172" spans="1:4" ht="25.5" hidden="1">
      <c r="A172" s="144" t="s">
        <v>279</v>
      </c>
      <c r="B172" s="59" t="s">
        <v>678</v>
      </c>
      <c r="C172" s="59" t="s">
        <v>276</v>
      </c>
      <c r="D172" s="106">
        <f>D173</f>
        <v>0</v>
      </c>
    </row>
    <row r="173" spans="1:4" ht="25.5" hidden="1">
      <c r="A173" s="130" t="s">
        <v>266</v>
      </c>
      <c r="B173" s="59" t="s">
        <v>678</v>
      </c>
      <c r="C173" s="59" t="s">
        <v>268</v>
      </c>
      <c r="D173" s="106">
        <f>3500-3500</f>
        <v>0</v>
      </c>
    </row>
    <row r="174" spans="1:4" ht="38.25">
      <c r="A174" s="277" t="s">
        <v>177</v>
      </c>
      <c r="B174" s="278" t="s">
        <v>424</v>
      </c>
      <c r="C174" s="278"/>
      <c r="D174" s="280">
        <f>D175+D178+D181+D184</f>
        <v>15416.5</v>
      </c>
    </row>
    <row r="175" spans="1:4" ht="12.75">
      <c r="A175" s="130" t="s">
        <v>28</v>
      </c>
      <c r="B175" s="31" t="s">
        <v>427</v>
      </c>
      <c r="C175" s="31"/>
      <c r="D175" s="107">
        <f>D176</f>
        <v>3</v>
      </c>
    </row>
    <row r="176" spans="1:4" ht="20.25" customHeight="1">
      <c r="A176" s="130" t="s">
        <v>287</v>
      </c>
      <c r="B176" s="31" t="s">
        <v>427</v>
      </c>
      <c r="C176" s="31" t="s">
        <v>285</v>
      </c>
      <c r="D176" s="107">
        <f>D177</f>
        <v>3</v>
      </c>
    </row>
    <row r="177" spans="1:4" ht="25.5">
      <c r="A177" s="39" t="s">
        <v>288</v>
      </c>
      <c r="B177" s="31" t="s">
        <v>427</v>
      </c>
      <c r="C177" s="31" t="s">
        <v>286</v>
      </c>
      <c r="D177" s="106">
        <f>45-42</f>
        <v>3</v>
      </c>
    </row>
    <row r="178" spans="1:4" ht="12.75">
      <c r="A178" s="130" t="s">
        <v>178</v>
      </c>
      <c r="B178" s="31" t="s">
        <v>425</v>
      </c>
      <c r="C178" s="31"/>
      <c r="D178" s="106">
        <f>D179</f>
        <v>956.7</v>
      </c>
    </row>
    <row r="179" spans="1:4" ht="51">
      <c r="A179" s="130" t="s">
        <v>303</v>
      </c>
      <c r="B179" s="31" t="s">
        <v>425</v>
      </c>
      <c r="C179" s="31" t="s">
        <v>275</v>
      </c>
      <c r="D179" s="106">
        <f>D180</f>
        <v>956.7</v>
      </c>
    </row>
    <row r="180" spans="1:4" ht="25.5">
      <c r="A180" s="130" t="s">
        <v>306</v>
      </c>
      <c r="B180" s="31" t="s">
        <v>425</v>
      </c>
      <c r="C180" s="31" t="s">
        <v>265</v>
      </c>
      <c r="D180" s="106">
        <f>1496.7-540</f>
        <v>956.7</v>
      </c>
    </row>
    <row r="181" spans="1:4" ht="25.5">
      <c r="A181" s="130" t="s">
        <v>180</v>
      </c>
      <c r="B181" s="31" t="s">
        <v>426</v>
      </c>
      <c r="C181" s="31"/>
      <c r="D181" s="106">
        <f>D182</f>
        <v>1154.2</v>
      </c>
    </row>
    <row r="182" spans="1:4" ht="51">
      <c r="A182" s="130" t="s">
        <v>277</v>
      </c>
      <c r="B182" s="31" t="s">
        <v>426</v>
      </c>
      <c r="C182" s="31" t="s">
        <v>275</v>
      </c>
      <c r="D182" s="106">
        <f>D183</f>
        <v>1154.2</v>
      </c>
    </row>
    <row r="183" spans="1:4" ht="25.5">
      <c r="A183" s="130" t="s">
        <v>278</v>
      </c>
      <c r="B183" s="31" t="s">
        <v>426</v>
      </c>
      <c r="C183" s="31" t="s">
        <v>265</v>
      </c>
      <c r="D183" s="106">
        <f>1332.2-178</f>
        <v>1154.2</v>
      </c>
    </row>
    <row r="184" spans="1:4" ht="16.5" customHeight="1">
      <c r="A184" s="130" t="s">
        <v>249</v>
      </c>
      <c r="B184" s="31" t="s">
        <v>429</v>
      </c>
      <c r="C184" s="31"/>
      <c r="D184" s="109">
        <f>D185+D187+D189</f>
        <v>13302.6</v>
      </c>
    </row>
    <row r="185" spans="1:4" ht="51">
      <c r="A185" s="130" t="s">
        <v>277</v>
      </c>
      <c r="B185" s="31" t="s">
        <v>429</v>
      </c>
      <c r="C185" s="31" t="s">
        <v>275</v>
      </c>
      <c r="D185" s="109">
        <f>D186</f>
        <v>11339</v>
      </c>
    </row>
    <row r="186" spans="1:4" ht="25.5">
      <c r="A186" s="130" t="s">
        <v>278</v>
      </c>
      <c r="B186" s="31" t="s">
        <v>429</v>
      </c>
      <c r="C186" s="31" t="s">
        <v>265</v>
      </c>
      <c r="D186" s="108">
        <f>10995.9+343.1</f>
        <v>11339</v>
      </c>
    </row>
    <row r="187" spans="1:4" ht="25.5">
      <c r="A187" s="131" t="s">
        <v>279</v>
      </c>
      <c r="B187" s="31" t="s">
        <v>429</v>
      </c>
      <c r="C187" s="31" t="s">
        <v>276</v>
      </c>
      <c r="D187" s="108">
        <f>D188</f>
        <v>1865.9</v>
      </c>
    </row>
    <row r="188" spans="1:4" ht="25.5">
      <c r="A188" s="131" t="s">
        <v>266</v>
      </c>
      <c r="B188" s="31" t="s">
        <v>429</v>
      </c>
      <c r="C188" s="31" t="s">
        <v>268</v>
      </c>
      <c r="D188" s="108">
        <f>1340+169.9+356</f>
        <v>1865.9</v>
      </c>
    </row>
    <row r="189" spans="1:4" ht="25.5" customHeight="1">
      <c r="A189" s="131" t="s">
        <v>280</v>
      </c>
      <c r="B189" s="31" t="s">
        <v>429</v>
      </c>
      <c r="C189" s="31" t="s">
        <v>73</v>
      </c>
      <c r="D189" s="108">
        <f>D190</f>
        <v>97.7</v>
      </c>
    </row>
    <row r="190" spans="1:4" ht="21.75" customHeight="1">
      <c r="A190" s="131" t="s">
        <v>281</v>
      </c>
      <c r="B190" s="31" t="s">
        <v>429</v>
      </c>
      <c r="C190" s="31" t="s">
        <v>267</v>
      </c>
      <c r="D190" s="108">
        <f>92.7+5</f>
        <v>97.7</v>
      </c>
    </row>
    <row r="191" spans="1:4" ht="32.25" customHeight="1">
      <c r="A191" s="277" t="s">
        <v>344</v>
      </c>
      <c r="B191" s="278" t="s">
        <v>459</v>
      </c>
      <c r="C191" s="278"/>
      <c r="D191" s="279">
        <f>D192+D202+D215+D228+D237</f>
        <v>15167.5</v>
      </c>
    </row>
    <row r="192" spans="1:4" ht="25.5">
      <c r="A192" s="132" t="s">
        <v>292</v>
      </c>
      <c r="B192" s="34" t="s">
        <v>460</v>
      </c>
      <c r="C192" s="34"/>
      <c r="D192" s="109">
        <f>D193+D197</f>
        <v>1539.5</v>
      </c>
    </row>
    <row r="193" spans="1:4" ht="51">
      <c r="A193" s="132" t="s">
        <v>544</v>
      </c>
      <c r="B193" s="59" t="s">
        <v>462</v>
      </c>
      <c r="C193" s="59"/>
      <c r="D193" s="109">
        <f>D194</f>
        <v>1539.5</v>
      </c>
    </row>
    <row r="194" spans="1:4" ht="38.25">
      <c r="A194" s="132" t="s">
        <v>732</v>
      </c>
      <c r="B194" s="59" t="s">
        <v>461</v>
      </c>
      <c r="C194" s="59"/>
      <c r="D194" s="109">
        <f>D195</f>
        <v>1539.5</v>
      </c>
    </row>
    <row r="195" spans="1:4" ht="25.5">
      <c r="A195" s="144" t="s">
        <v>279</v>
      </c>
      <c r="B195" s="59" t="s">
        <v>461</v>
      </c>
      <c r="C195" s="59" t="s">
        <v>276</v>
      </c>
      <c r="D195" s="109">
        <f>D196</f>
        <v>1539.5</v>
      </c>
    </row>
    <row r="196" spans="1:4" ht="25.5">
      <c r="A196" s="132" t="s">
        <v>266</v>
      </c>
      <c r="B196" s="59" t="s">
        <v>461</v>
      </c>
      <c r="C196" s="59" t="s">
        <v>268</v>
      </c>
      <c r="D196" s="109">
        <f>1340.5+199</f>
        <v>1539.5</v>
      </c>
    </row>
    <row r="197" spans="1:4" ht="25.5" hidden="1">
      <c r="A197" s="132" t="s">
        <v>562</v>
      </c>
      <c r="B197" s="59" t="s">
        <v>560</v>
      </c>
      <c r="C197" s="59"/>
      <c r="D197" s="109">
        <f>D198</f>
        <v>0</v>
      </c>
    </row>
    <row r="198" spans="1:4" ht="38.25" hidden="1">
      <c r="A198" s="58" t="s">
        <v>545</v>
      </c>
      <c r="B198" s="59" t="s">
        <v>561</v>
      </c>
      <c r="C198" s="59"/>
      <c r="D198" s="109">
        <f>D199</f>
        <v>0</v>
      </c>
    </row>
    <row r="199" spans="1:4" ht="51" hidden="1">
      <c r="A199" s="132" t="s">
        <v>325</v>
      </c>
      <c r="B199" s="59" t="s">
        <v>463</v>
      </c>
      <c r="C199" s="59"/>
      <c r="D199" s="109">
        <f>D200</f>
        <v>0</v>
      </c>
    </row>
    <row r="200" spans="1:4" ht="25.5" hidden="1">
      <c r="A200" s="131" t="s">
        <v>279</v>
      </c>
      <c r="B200" s="34" t="s">
        <v>463</v>
      </c>
      <c r="C200" s="34" t="s">
        <v>276</v>
      </c>
      <c r="D200" s="109">
        <f>D201</f>
        <v>0</v>
      </c>
    </row>
    <row r="201" spans="1:4" ht="25.5" hidden="1">
      <c r="A201" s="130" t="s">
        <v>266</v>
      </c>
      <c r="B201" s="34" t="s">
        <v>463</v>
      </c>
      <c r="C201" s="34" t="s">
        <v>268</v>
      </c>
      <c r="D201" s="109">
        <v>0</v>
      </c>
    </row>
    <row r="202" spans="1:4" ht="25.5">
      <c r="A202" s="130" t="s">
        <v>295</v>
      </c>
      <c r="B202" s="37" t="s">
        <v>470</v>
      </c>
      <c r="C202" s="37"/>
      <c r="D202" s="106">
        <f>D203</f>
        <v>6199.7</v>
      </c>
    </row>
    <row r="203" spans="1:4" ht="38.25">
      <c r="A203" s="145" t="s">
        <v>679</v>
      </c>
      <c r="B203" s="37" t="s">
        <v>471</v>
      </c>
      <c r="C203" s="37"/>
      <c r="D203" s="106">
        <f>D204+D208</f>
        <v>6199.7</v>
      </c>
    </row>
    <row r="204" spans="1:4" ht="25.5">
      <c r="A204" s="173" t="s">
        <v>547</v>
      </c>
      <c r="B204" s="175" t="s">
        <v>472</v>
      </c>
      <c r="C204" s="175"/>
      <c r="D204" s="179">
        <f>D205</f>
        <v>5410.7</v>
      </c>
    </row>
    <row r="205" spans="1:4" ht="51">
      <c r="A205" s="132" t="s">
        <v>691</v>
      </c>
      <c r="B205" s="59" t="s">
        <v>473</v>
      </c>
      <c r="C205" s="59"/>
      <c r="D205" s="106">
        <f>D206</f>
        <v>5410.7</v>
      </c>
    </row>
    <row r="206" spans="1:4" ht="25.5">
      <c r="A206" s="144" t="s">
        <v>279</v>
      </c>
      <c r="B206" s="59" t="s">
        <v>473</v>
      </c>
      <c r="C206" s="59" t="s">
        <v>276</v>
      </c>
      <c r="D206" s="106">
        <f>D207</f>
        <v>5410.7</v>
      </c>
    </row>
    <row r="207" spans="1:4" ht="25.5">
      <c r="A207" s="132" t="s">
        <v>266</v>
      </c>
      <c r="B207" s="59" t="s">
        <v>473</v>
      </c>
      <c r="C207" s="59" t="s">
        <v>268</v>
      </c>
      <c r="D207" s="106">
        <f>5573.7-163</f>
        <v>5410.7</v>
      </c>
    </row>
    <row r="208" spans="1:4" ht="24" customHeight="1">
      <c r="A208" s="173" t="s">
        <v>840</v>
      </c>
      <c r="B208" s="175" t="s">
        <v>839</v>
      </c>
      <c r="C208" s="175"/>
      <c r="D208" s="179">
        <f>D209+D212</f>
        <v>789</v>
      </c>
    </row>
    <row r="209" spans="1:4" ht="25.5">
      <c r="A209" s="58" t="s">
        <v>850</v>
      </c>
      <c r="B209" s="37" t="s">
        <v>851</v>
      </c>
      <c r="C209" s="59"/>
      <c r="D209" s="106">
        <f>D210</f>
        <v>163</v>
      </c>
    </row>
    <row r="210" spans="1:4" ht="25.5">
      <c r="A210" s="131" t="s">
        <v>279</v>
      </c>
      <c r="B210" s="37" t="s">
        <v>851</v>
      </c>
      <c r="C210" s="37" t="s">
        <v>276</v>
      </c>
      <c r="D210" s="106">
        <f>D211</f>
        <v>163</v>
      </c>
    </row>
    <row r="211" spans="1:4" ht="25.5">
      <c r="A211" s="130" t="s">
        <v>266</v>
      </c>
      <c r="B211" s="37" t="s">
        <v>851</v>
      </c>
      <c r="C211" s="37" t="s">
        <v>268</v>
      </c>
      <c r="D211" s="106">
        <v>163</v>
      </c>
    </row>
    <row r="212" spans="1:4" ht="25.5">
      <c r="A212" s="130" t="s">
        <v>841</v>
      </c>
      <c r="B212" s="37" t="s">
        <v>838</v>
      </c>
      <c r="C212" s="37"/>
      <c r="D212" s="106">
        <f>D213</f>
        <v>626</v>
      </c>
    </row>
    <row r="213" spans="1:4" ht="25.5">
      <c r="A213" s="131" t="s">
        <v>279</v>
      </c>
      <c r="B213" s="37" t="s">
        <v>838</v>
      </c>
      <c r="C213" s="37" t="s">
        <v>276</v>
      </c>
      <c r="D213" s="106">
        <f>D214</f>
        <v>626</v>
      </c>
    </row>
    <row r="214" spans="1:4" ht="25.5">
      <c r="A214" s="130" t="s">
        <v>266</v>
      </c>
      <c r="B214" s="37" t="s">
        <v>838</v>
      </c>
      <c r="C214" s="37" t="s">
        <v>268</v>
      </c>
      <c r="D214" s="106">
        <v>626</v>
      </c>
    </row>
    <row r="215" spans="1:4" ht="21.75" customHeight="1">
      <c r="A215" s="58" t="s">
        <v>349</v>
      </c>
      <c r="B215" s="270" t="s">
        <v>501</v>
      </c>
      <c r="C215" s="270"/>
      <c r="D215" s="109">
        <f>D218</f>
        <v>208.3</v>
      </c>
    </row>
    <row r="216" spans="1:4" ht="25.5">
      <c r="A216" s="58" t="s">
        <v>350</v>
      </c>
      <c r="B216" s="270" t="s">
        <v>502</v>
      </c>
      <c r="C216" s="270"/>
      <c r="D216" s="109">
        <f>D218</f>
        <v>208.3</v>
      </c>
    </row>
    <row r="217" spans="1:4" ht="25.5">
      <c r="A217" s="58" t="s">
        <v>663</v>
      </c>
      <c r="B217" s="270" t="s">
        <v>503</v>
      </c>
      <c r="C217" s="270"/>
      <c r="D217" s="109">
        <f>D218</f>
        <v>208.3</v>
      </c>
    </row>
    <row r="218" spans="1:4" ht="38.25">
      <c r="A218" s="58" t="s">
        <v>722</v>
      </c>
      <c r="B218" s="270" t="s">
        <v>504</v>
      </c>
      <c r="C218" s="270"/>
      <c r="D218" s="109">
        <f>D219+D223+D226</f>
        <v>208.3</v>
      </c>
    </row>
    <row r="219" spans="1:4" ht="25.5">
      <c r="A219" s="131" t="s">
        <v>279</v>
      </c>
      <c r="B219" s="40" t="s">
        <v>504</v>
      </c>
      <c r="C219" s="40" t="s">
        <v>276</v>
      </c>
      <c r="D219" s="119">
        <f>D220</f>
        <v>60.3</v>
      </c>
    </row>
    <row r="220" spans="1:4" ht="25.5">
      <c r="A220" s="130" t="s">
        <v>266</v>
      </c>
      <c r="B220" s="40" t="s">
        <v>504</v>
      </c>
      <c r="C220" s="40" t="s">
        <v>268</v>
      </c>
      <c r="D220" s="109">
        <v>60.3</v>
      </c>
    </row>
    <row r="221" spans="1:4" ht="38.25">
      <c r="A221" s="58" t="s">
        <v>664</v>
      </c>
      <c r="B221" s="270" t="s">
        <v>662</v>
      </c>
      <c r="C221" s="270"/>
      <c r="D221" s="109">
        <f>D223+D226</f>
        <v>148</v>
      </c>
    </row>
    <row r="222" spans="1:4" ht="38.25">
      <c r="A222" s="58" t="s">
        <v>665</v>
      </c>
      <c r="B222" s="270" t="s">
        <v>505</v>
      </c>
      <c r="C222" s="270"/>
      <c r="D222" s="109">
        <f>D223</f>
        <v>148</v>
      </c>
    </row>
    <row r="223" spans="1:4" ht="21" customHeight="1">
      <c r="A223" s="58" t="s">
        <v>287</v>
      </c>
      <c r="B223" s="270" t="s">
        <v>505</v>
      </c>
      <c r="C223" s="270" t="s">
        <v>285</v>
      </c>
      <c r="D223" s="109">
        <f>D224+D225</f>
        <v>148</v>
      </c>
    </row>
    <row r="224" spans="1:4" ht="25.5">
      <c r="A224" s="58" t="s">
        <v>288</v>
      </c>
      <c r="B224" s="270" t="s">
        <v>505</v>
      </c>
      <c r="C224" s="270" t="s">
        <v>286</v>
      </c>
      <c r="D224" s="109">
        <v>100</v>
      </c>
    </row>
    <row r="225" spans="1:4" ht="25.5">
      <c r="A225" s="58" t="s">
        <v>252</v>
      </c>
      <c r="B225" s="270" t="s">
        <v>505</v>
      </c>
      <c r="C225" s="270" t="s">
        <v>248</v>
      </c>
      <c r="D225" s="109">
        <v>48</v>
      </c>
    </row>
    <row r="226" spans="1:4" ht="3" customHeight="1" hidden="1">
      <c r="A226" s="144" t="s">
        <v>270</v>
      </c>
      <c r="B226" s="270" t="s">
        <v>505</v>
      </c>
      <c r="C226" s="270" t="s">
        <v>93</v>
      </c>
      <c r="D226" s="109">
        <f>D227</f>
        <v>0</v>
      </c>
    </row>
    <row r="227" spans="1:4" ht="16.5" customHeight="1" hidden="1">
      <c r="A227" s="144" t="s">
        <v>282</v>
      </c>
      <c r="B227" s="270" t="s">
        <v>505</v>
      </c>
      <c r="C227" s="270" t="s">
        <v>85</v>
      </c>
      <c r="D227" s="109">
        <f>100-100</f>
        <v>0</v>
      </c>
    </row>
    <row r="228" spans="1:4" ht="21" customHeight="1">
      <c r="A228" s="132" t="s">
        <v>345</v>
      </c>
      <c r="B228" s="59" t="s">
        <v>490</v>
      </c>
      <c r="C228" s="286"/>
      <c r="D228" s="153">
        <f>D229</f>
        <v>4270</v>
      </c>
    </row>
    <row r="229" spans="1:4" ht="25.5">
      <c r="A229" s="287" t="s">
        <v>269</v>
      </c>
      <c r="B229" s="288" t="s">
        <v>491</v>
      </c>
      <c r="C229" s="289"/>
      <c r="D229" s="153">
        <f>D230</f>
        <v>4270</v>
      </c>
    </row>
    <row r="230" spans="1:4" ht="21" customHeight="1">
      <c r="A230" s="173" t="s">
        <v>781</v>
      </c>
      <c r="B230" s="302" t="s">
        <v>492</v>
      </c>
      <c r="C230" s="303"/>
      <c r="D230" s="304">
        <f>D231+D234</f>
        <v>4270</v>
      </c>
    </row>
    <row r="231" spans="1:4" ht="58.5" customHeight="1">
      <c r="A231" s="132" t="s">
        <v>687</v>
      </c>
      <c r="B231" s="59" t="s">
        <v>493</v>
      </c>
      <c r="C231" s="59"/>
      <c r="D231" s="109">
        <f>D232</f>
        <v>4270</v>
      </c>
    </row>
    <row r="232" spans="1:4" ht="28.5" customHeight="1">
      <c r="A232" s="144" t="s">
        <v>270</v>
      </c>
      <c r="B232" s="59" t="s">
        <v>493</v>
      </c>
      <c r="C232" s="59" t="s">
        <v>93</v>
      </c>
      <c r="D232" s="109">
        <f>D233</f>
        <v>4270</v>
      </c>
    </row>
    <row r="233" spans="1:4" ht="22.5" customHeight="1">
      <c r="A233" s="131" t="s">
        <v>282</v>
      </c>
      <c r="B233" s="31" t="s">
        <v>493</v>
      </c>
      <c r="C233" s="34" t="s">
        <v>85</v>
      </c>
      <c r="D233" s="109">
        <f>5000-730</f>
        <v>4270</v>
      </c>
    </row>
    <row r="234" spans="1:4" ht="0" customHeight="1" hidden="1">
      <c r="A234" s="132" t="s">
        <v>698</v>
      </c>
      <c r="B234" s="34" t="s">
        <v>527</v>
      </c>
      <c r="C234" s="34"/>
      <c r="D234" s="109">
        <f>D235</f>
        <v>0</v>
      </c>
    </row>
    <row r="235" spans="1:4" ht="25.5" hidden="1">
      <c r="A235" s="131" t="s">
        <v>270</v>
      </c>
      <c r="B235" s="34" t="s">
        <v>527</v>
      </c>
      <c r="C235" s="34" t="s">
        <v>93</v>
      </c>
      <c r="D235" s="109">
        <f>D236</f>
        <v>0</v>
      </c>
    </row>
    <row r="236" spans="1:4" ht="15" customHeight="1" hidden="1">
      <c r="A236" s="131" t="s">
        <v>282</v>
      </c>
      <c r="B236" s="34" t="s">
        <v>527</v>
      </c>
      <c r="C236" s="34" t="s">
        <v>85</v>
      </c>
      <c r="D236" s="109">
        <f>300-300</f>
        <v>0</v>
      </c>
    </row>
    <row r="237" spans="1:4" ht="28.5" customHeight="1">
      <c r="A237" s="133" t="s">
        <v>701</v>
      </c>
      <c r="B237" s="40" t="s">
        <v>702</v>
      </c>
      <c r="C237" s="40"/>
      <c r="D237" s="109">
        <f>D238</f>
        <v>2950</v>
      </c>
    </row>
    <row r="238" spans="1:4" ht="38.25">
      <c r="A238" s="132" t="s">
        <v>759</v>
      </c>
      <c r="B238" s="270" t="s">
        <v>703</v>
      </c>
      <c r="C238" s="270"/>
      <c r="D238" s="109">
        <f>D240</f>
        <v>2950</v>
      </c>
    </row>
    <row r="239" spans="1:4" ht="25.5">
      <c r="A239" s="301" t="s">
        <v>734</v>
      </c>
      <c r="B239" s="181" t="s">
        <v>758</v>
      </c>
      <c r="C239" s="181"/>
      <c r="D239" s="177">
        <f>D240</f>
        <v>2950</v>
      </c>
    </row>
    <row r="240" spans="1:4" ht="51">
      <c r="A240" s="133" t="s">
        <v>756</v>
      </c>
      <c r="B240" s="40" t="s">
        <v>704</v>
      </c>
      <c r="C240" s="40"/>
      <c r="D240" s="109">
        <f>D241</f>
        <v>2950</v>
      </c>
    </row>
    <row r="241" spans="1:4" ht="25.5">
      <c r="A241" s="131" t="s">
        <v>270</v>
      </c>
      <c r="B241" s="40" t="s">
        <v>704</v>
      </c>
      <c r="C241" s="40" t="s">
        <v>93</v>
      </c>
      <c r="D241" s="109">
        <f>D242</f>
        <v>2950</v>
      </c>
    </row>
    <row r="242" spans="1:4" ht="23.25" customHeight="1">
      <c r="A242" s="131" t="s">
        <v>282</v>
      </c>
      <c r="B242" s="40" t="s">
        <v>704</v>
      </c>
      <c r="C242" s="63" t="s">
        <v>85</v>
      </c>
      <c r="D242" s="108">
        <f>4500-250-1300</f>
        <v>2950</v>
      </c>
    </row>
    <row r="243" spans="1:4" ht="51">
      <c r="A243" s="274" t="s">
        <v>273</v>
      </c>
      <c r="B243" s="275" t="s">
        <v>431</v>
      </c>
      <c r="C243" s="275"/>
      <c r="D243" s="276">
        <f>D244+D247</f>
        <v>681.1</v>
      </c>
    </row>
    <row r="244" spans="1:4" ht="63.75">
      <c r="A244" s="141" t="s">
        <v>274</v>
      </c>
      <c r="B244" s="63" t="s">
        <v>432</v>
      </c>
      <c r="C244" s="63"/>
      <c r="D244" s="116">
        <f>D245</f>
        <v>232.3</v>
      </c>
    </row>
    <row r="245" spans="1:4" ht="12.75">
      <c r="A245" s="130" t="s">
        <v>290</v>
      </c>
      <c r="B245" s="63" t="s">
        <v>432</v>
      </c>
      <c r="C245" s="63" t="s">
        <v>97</v>
      </c>
      <c r="D245" s="116">
        <f>D246</f>
        <v>232.3</v>
      </c>
    </row>
    <row r="246" spans="1:4" ht="12.75">
      <c r="A246" s="130" t="s">
        <v>25</v>
      </c>
      <c r="B246" s="63" t="s">
        <v>432</v>
      </c>
      <c r="C246" s="63" t="s">
        <v>99</v>
      </c>
      <c r="D246" s="108">
        <f>232.3</f>
        <v>232.3</v>
      </c>
    </row>
    <row r="247" spans="1:4" ht="76.5">
      <c r="A247" s="141" t="s">
        <v>541</v>
      </c>
      <c r="B247" s="63" t="s">
        <v>723</v>
      </c>
      <c r="C247" s="63"/>
      <c r="D247" s="108">
        <f>D248</f>
        <v>448.8</v>
      </c>
    </row>
    <row r="248" spans="1:4" ht="12.75">
      <c r="A248" s="130" t="s">
        <v>290</v>
      </c>
      <c r="B248" s="63" t="s">
        <v>723</v>
      </c>
      <c r="C248" s="63" t="s">
        <v>97</v>
      </c>
      <c r="D248" s="108">
        <f>D249</f>
        <v>448.8</v>
      </c>
    </row>
    <row r="249" spans="1:4" ht="15.75" customHeight="1">
      <c r="A249" s="130" t="s">
        <v>25</v>
      </c>
      <c r="B249" s="63" t="s">
        <v>723</v>
      </c>
      <c r="C249" s="63" t="s">
        <v>99</v>
      </c>
      <c r="D249" s="108">
        <v>448.8</v>
      </c>
    </row>
    <row r="250" spans="1:4" ht="27" customHeight="1">
      <c r="A250" s="277" t="s">
        <v>284</v>
      </c>
      <c r="B250" s="278" t="s">
        <v>433</v>
      </c>
      <c r="C250" s="278"/>
      <c r="D250" s="276">
        <f>D251+D254+D257+D264+D268+D275+D279+D311+D315</f>
        <v>67081.7</v>
      </c>
    </row>
    <row r="251" spans="1:4" ht="25.5">
      <c r="A251" s="132" t="s">
        <v>787</v>
      </c>
      <c r="B251" s="59" t="s">
        <v>791</v>
      </c>
      <c r="C251" s="59"/>
      <c r="D251" s="109">
        <f>D252</f>
        <v>533</v>
      </c>
    </row>
    <row r="252" spans="1:4" ht="51">
      <c r="A252" s="130" t="s">
        <v>786</v>
      </c>
      <c r="B252" s="59" t="s">
        <v>791</v>
      </c>
      <c r="C252" s="31" t="s">
        <v>275</v>
      </c>
      <c r="D252" s="109">
        <f>D253</f>
        <v>533</v>
      </c>
    </row>
    <row r="253" spans="1:4" ht="25.5">
      <c r="A253" s="130" t="s">
        <v>278</v>
      </c>
      <c r="B253" s="59" t="s">
        <v>791</v>
      </c>
      <c r="C253" s="31" t="s">
        <v>265</v>
      </c>
      <c r="D253" s="109">
        <v>533</v>
      </c>
    </row>
    <row r="254" spans="1:4" ht="30" customHeight="1">
      <c r="A254" s="130" t="s">
        <v>291</v>
      </c>
      <c r="B254" s="31" t="s">
        <v>436</v>
      </c>
      <c r="C254" s="31"/>
      <c r="D254" s="109">
        <f>D255</f>
        <v>418.40000000000003</v>
      </c>
    </row>
    <row r="255" spans="1:4" ht="27.75" customHeight="1">
      <c r="A255" s="131" t="s">
        <v>270</v>
      </c>
      <c r="B255" s="31" t="s">
        <v>436</v>
      </c>
      <c r="C255" s="31" t="s">
        <v>93</v>
      </c>
      <c r="D255" s="109">
        <f>D256</f>
        <v>418.40000000000003</v>
      </c>
    </row>
    <row r="256" spans="1:4" ht="18.75" customHeight="1">
      <c r="A256" s="131" t="s">
        <v>282</v>
      </c>
      <c r="B256" s="31" t="s">
        <v>436</v>
      </c>
      <c r="C256" s="31" t="s">
        <v>85</v>
      </c>
      <c r="D256" s="109">
        <f>406.3+12.1</f>
        <v>418.40000000000003</v>
      </c>
    </row>
    <row r="257" spans="1:4" ht="31.5" customHeight="1">
      <c r="A257" s="130" t="s">
        <v>291</v>
      </c>
      <c r="B257" s="34" t="s">
        <v>513</v>
      </c>
      <c r="C257" s="31"/>
      <c r="D257" s="109">
        <f>D258+D260+D262</f>
        <v>7812.400000000001</v>
      </c>
    </row>
    <row r="258" spans="1:4" ht="51">
      <c r="A258" s="130" t="s">
        <v>303</v>
      </c>
      <c r="B258" s="34" t="s">
        <v>513</v>
      </c>
      <c r="C258" s="34" t="s">
        <v>275</v>
      </c>
      <c r="D258" s="109">
        <f>D259</f>
        <v>6814.400000000001</v>
      </c>
    </row>
    <row r="259" spans="1:4" ht="18" customHeight="1">
      <c r="A259" s="130" t="s">
        <v>302</v>
      </c>
      <c r="B259" s="34" t="s">
        <v>513</v>
      </c>
      <c r="C259" s="34" t="s">
        <v>300</v>
      </c>
      <c r="D259" s="109">
        <f>6638.8+175.6</f>
        <v>6814.400000000001</v>
      </c>
    </row>
    <row r="260" spans="1:4" ht="25.5">
      <c r="A260" s="131" t="s">
        <v>279</v>
      </c>
      <c r="B260" s="34" t="s">
        <v>513</v>
      </c>
      <c r="C260" s="34" t="s">
        <v>276</v>
      </c>
      <c r="D260" s="109">
        <f>D261</f>
        <v>981</v>
      </c>
    </row>
    <row r="261" spans="1:4" ht="25.5">
      <c r="A261" s="130" t="s">
        <v>266</v>
      </c>
      <c r="B261" s="34" t="s">
        <v>513</v>
      </c>
      <c r="C261" s="34" t="s">
        <v>268</v>
      </c>
      <c r="D261" s="109">
        <f>1120+117-356+100</f>
        <v>981</v>
      </c>
    </row>
    <row r="262" spans="1:4" ht="18" customHeight="1">
      <c r="A262" s="131" t="s">
        <v>280</v>
      </c>
      <c r="B262" s="34" t="s">
        <v>513</v>
      </c>
      <c r="C262" s="31" t="s">
        <v>73</v>
      </c>
      <c r="D262" s="109">
        <f>D263</f>
        <v>17</v>
      </c>
    </row>
    <row r="263" spans="1:4" ht="18" customHeight="1">
      <c r="A263" s="131" t="s">
        <v>281</v>
      </c>
      <c r="B263" s="34" t="s">
        <v>513</v>
      </c>
      <c r="C263" s="31" t="s">
        <v>267</v>
      </c>
      <c r="D263" s="109">
        <v>17</v>
      </c>
    </row>
    <row r="264" spans="1:4" ht="30" customHeight="1" hidden="1">
      <c r="A264" s="238" t="s">
        <v>134</v>
      </c>
      <c r="B264" s="239" t="s">
        <v>434</v>
      </c>
      <c r="C264" s="239"/>
      <c r="D264" s="240">
        <f>D267</f>
        <v>0</v>
      </c>
    </row>
    <row r="265" spans="1:4" ht="25.5" hidden="1">
      <c r="A265" s="130" t="s">
        <v>239</v>
      </c>
      <c r="B265" s="31" t="s">
        <v>435</v>
      </c>
      <c r="C265" s="31"/>
      <c r="D265" s="119">
        <f>D266</f>
        <v>0</v>
      </c>
    </row>
    <row r="266" spans="1:4" ht="12.75" hidden="1">
      <c r="A266" s="131" t="s">
        <v>280</v>
      </c>
      <c r="B266" s="31" t="s">
        <v>435</v>
      </c>
      <c r="C266" s="31" t="s">
        <v>73</v>
      </c>
      <c r="D266" s="119">
        <f>D267</f>
        <v>0</v>
      </c>
    </row>
    <row r="267" spans="1:4" ht="12.75" hidden="1">
      <c r="A267" s="130" t="s">
        <v>246</v>
      </c>
      <c r="B267" s="31" t="s">
        <v>435</v>
      </c>
      <c r="C267" s="31" t="s">
        <v>247</v>
      </c>
      <c r="D267" s="109">
        <f>100-100</f>
        <v>0</v>
      </c>
    </row>
    <row r="268" spans="1:4" ht="33" customHeight="1">
      <c r="A268" s="238" t="s">
        <v>26</v>
      </c>
      <c r="B268" s="239" t="s">
        <v>438</v>
      </c>
      <c r="C268" s="239"/>
      <c r="D268" s="240">
        <f>D269+D272</f>
        <v>81</v>
      </c>
    </row>
    <row r="269" spans="1:4" ht="33" customHeight="1">
      <c r="A269" s="130" t="s">
        <v>236</v>
      </c>
      <c r="B269" s="31" t="s">
        <v>439</v>
      </c>
      <c r="C269" s="31"/>
      <c r="D269" s="119">
        <f>D270</f>
        <v>43</v>
      </c>
    </row>
    <row r="270" spans="1:4" ht="25.5">
      <c r="A270" s="131" t="s">
        <v>279</v>
      </c>
      <c r="B270" s="31" t="s">
        <v>439</v>
      </c>
      <c r="C270" s="31" t="s">
        <v>276</v>
      </c>
      <c r="D270" s="129">
        <f>D271</f>
        <v>43</v>
      </c>
    </row>
    <row r="271" spans="1:4" ht="25.5">
      <c r="A271" s="130" t="s">
        <v>266</v>
      </c>
      <c r="B271" s="31" t="s">
        <v>439</v>
      </c>
      <c r="C271" s="31" t="s">
        <v>268</v>
      </c>
      <c r="D271" s="109">
        <f>70-27</f>
        <v>43</v>
      </c>
    </row>
    <row r="272" spans="1:4" ht="17.25" customHeight="1">
      <c r="A272" s="132" t="s">
        <v>182</v>
      </c>
      <c r="B272" s="31" t="s">
        <v>440</v>
      </c>
      <c r="C272" s="31"/>
      <c r="D272" s="109">
        <f>D273</f>
        <v>38</v>
      </c>
    </row>
    <row r="273" spans="1:4" ht="18.75" customHeight="1">
      <c r="A273" s="131" t="s">
        <v>280</v>
      </c>
      <c r="B273" s="31" t="s">
        <v>440</v>
      </c>
      <c r="C273" s="31" t="s">
        <v>73</v>
      </c>
      <c r="D273" s="109">
        <f>D274</f>
        <v>38</v>
      </c>
    </row>
    <row r="274" spans="1:4" ht="17.25" customHeight="1">
      <c r="A274" s="131" t="s">
        <v>281</v>
      </c>
      <c r="B274" s="31" t="s">
        <v>440</v>
      </c>
      <c r="C274" s="31" t="s">
        <v>267</v>
      </c>
      <c r="D274" s="109">
        <f>21+17</f>
        <v>38</v>
      </c>
    </row>
    <row r="275" spans="1:4" ht="31.5" customHeight="1">
      <c r="A275" s="238" t="s">
        <v>317</v>
      </c>
      <c r="B275" s="239" t="s">
        <v>464</v>
      </c>
      <c r="C275" s="239"/>
      <c r="D275" s="240">
        <f>D276</f>
        <v>100</v>
      </c>
    </row>
    <row r="276" spans="1:4" ht="20.25" customHeight="1">
      <c r="A276" s="58" t="s">
        <v>234</v>
      </c>
      <c r="B276" s="59" t="s">
        <v>465</v>
      </c>
      <c r="C276" s="59"/>
      <c r="D276" s="109">
        <f>D277</f>
        <v>100</v>
      </c>
    </row>
    <row r="277" spans="1:4" ht="25.5">
      <c r="A277" s="131" t="s">
        <v>279</v>
      </c>
      <c r="B277" s="59" t="s">
        <v>465</v>
      </c>
      <c r="C277" s="59" t="s">
        <v>276</v>
      </c>
      <c r="D277" s="109">
        <f>D278</f>
        <v>100</v>
      </c>
    </row>
    <row r="278" spans="1:4" ht="25.5">
      <c r="A278" s="130" t="s">
        <v>266</v>
      </c>
      <c r="B278" s="59" t="s">
        <v>465</v>
      </c>
      <c r="C278" s="59" t="s">
        <v>268</v>
      </c>
      <c r="D278" s="109">
        <f>700-600</f>
        <v>100</v>
      </c>
    </row>
    <row r="279" spans="1:4" ht="29.25" customHeight="1">
      <c r="A279" s="241" t="s">
        <v>577</v>
      </c>
      <c r="B279" s="239" t="s">
        <v>488</v>
      </c>
      <c r="C279" s="239"/>
      <c r="D279" s="242">
        <f>D280+D285+D288+D291+D294+D297+D300+D303+D308</f>
        <v>33096.399999999994</v>
      </c>
    </row>
    <row r="280" spans="1:4" ht="38.25">
      <c r="A280" s="33" t="s">
        <v>309</v>
      </c>
      <c r="B280" s="34" t="s">
        <v>489</v>
      </c>
      <c r="C280" s="34"/>
      <c r="D280" s="106">
        <f>D282+D283</f>
        <v>2450.6000000000004</v>
      </c>
    </row>
    <row r="281" spans="1:4" ht="28.5" customHeight="1">
      <c r="A281" s="131" t="s">
        <v>279</v>
      </c>
      <c r="B281" s="34" t="s">
        <v>489</v>
      </c>
      <c r="C281" s="34" t="s">
        <v>276</v>
      </c>
      <c r="D281" s="106">
        <f>D282</f>
        <v>1341.6000000000001</v>
      </c>
    </row>
    <row r="282" spans="1:4" ht="30.75" customHeight="1">
      <c r="A282" s="130" t="s">
        <v>266</v>
      </c>
      <c r="B282" s="34" t="s">
        <v>489</v>
      </c>
      <c r="C282" s="34" t="s">
        <v>268</v>
      </c>
      <c r="D282" s="106">
        <f>288.5+993.4+20+39.7</f>
        <v>1341.6000000000001</v>
      </c>
    </row>
    <row r="283" spans="1:4" ht="30" customHeight="1">
      <c r="A283" s="131" t="s">
        <v>270</v>
      </c>
      <c r="B283" s="40" t="s">
        <v>489</v>
      </c>
      <c r="C283" s="40" t="s">
        <v>93</v>
      </c>
      <c r="D283" s="109">
        <f>D284</f>
        <v>1109</v>
      </c>
    </row>
    <row r="284" spans="1:4" ht="18.75" customHeight="1">
      <c r="A284" s="131" t="s">
        <v>282</v>
      </c>
      <c r="B284" s="40" t="s">
        <v>489</v>
      </c>
      <c r="C284" s="40" t="s">
        <v>85</v>
      </c>
      <c r="D284" s="109">
        <f>979+130</f>
        <v>1109</v>
      </c>
    </row>
    <row r="285" spans="1:4" ht="25.5" hidden="1">
      <c r="A285" s="132" t="s">
        <v>671</v>
      </c>
      <c r="B285" s="63" t="s">
        <v>639</v>
      </c>
      <c r="C285" s="63"/>
      <c r="D285" s="108">
        <f>D286</f>
        <v>0</v>
      </c>
    </row>
    <row r="286" spans="1:4" ht="25.5" hidden="1">
      <c r="A286" s="131" t="s">
        <v>270</v>
      </c>
      <c r="B286" s="63" t="s">
        <v>639</v>
      </c>
      <c r="C286" s="37" t="s">
        <v>93</v>
      </c>
      <c r="D286" s="108">
        <f>D287</f>
        <v>0</v>
      </c>
    </row>
    <row r="287" spans="1:4" ht="12.75" hidden="1">
      <c r="A287" s="131" t="s">
        <v>282</v>
      </c>
      <c r="B287" s="63" t="s">
        <v>639</v>
      </c>
      <c r="C287" s="37" t="s">
        <v>85</v>
      </c>
      <c r="D287" s="108">
        <v>0</v>
      </c>
    </row>
    <row r="288" spans="1:4" ht="55.5" customHeight="1">
      <c r="A288" s="132" t="s">
        <v>289</v>
      </c>
      <c r="B288" s="34" t="s">
        <v>494</v>
      </c>
      <c r="C288" s="34"/>
      <c r="D288" s="109">
        <f>D289</f>
        <v>5150.1</v>
      </c>
    </row>
    <row r="289" spans="1:4" ht="33" customHeight="1">
      <c r="A289" s="131" t="s">
        <v>270</v>
      </c>
      <c r="B289" s="34" t="s">
        <v>494</v>
      </c>
      <c r="C289" s="34" t="s">
        <v>93</v>
      </c>
      <c r="D289" s="109">
        <f>D290</f>
        <v>5150.1</v>
      </c>
    </row>
    <row r="290" spans="1:4" ht="18" customHeight="1">
      <c r="A290" s="131" t="s">
        <v>282</v>
      </c>
      <c r="B290" s="34" t="s">
        <v>494</v>
      </c>
      <c r="C290" s="34" t="s">
        <v>85</v>
      </c>
      <c r="D290" s="109">
        <f>4803+347.1</f>
        <v>5150.1</v>
      </c>
    </row>
    <row r="291" spans="1:4" ht="45" customHeight="1">
      <c r="A291" s="132" t="s">
        <v>792</v>
      </c>
      <c r="B291" s="34" t="s">
        <v>790</v>
      </c>
      <c r="C291" s="34"/>
      <c r="D291" s="109">
        <f>D292</f>
        <v>131</v>
      </c>
    </row>
    <row r="292" spans="1:4" ht="28.5" customHeight="1">
      <c r="A292" s="300" t="s">
        <v>270</v>
      </c>
      <c r="B292" s="34" t="s">
        <v>790</v>
      </c>
      <c r="C292" s="34" t="s">
        <v>93</v>
      </c>
      <c r="D292" s="109">
        <f>D293</f>
        <v>131</v>
      </c>
    </row>
    <row r="293" spans="1:4" ht="18" customHeight="1">
      <c r="A293" s="300" t="s">
        <v>282</v>
      </c>
      <c r="B293" s="34" t="s">
        <v>790</v>
      </c>
      <c r="C293" s="34" t="s">
        <v>85</v>
      </c>
      <c r="D293" s="109">
        <v>131</v>
      </c>
    </row>
    <row r="294" spans="1:4" ht="42" customHeight="1">
      <c r="A294" s="132" t="s">
        <v>298</v>
      </c>
      <c r="B294" s="34" t="s">
        <v>495</v>
      </c>
      <c r="C294" s="34"/>
      <c r="D294" s="109">
        <f>D295</f>
        <v>9740.300000000001</v>
      </c>
    </row>
    <row r="295" spans="1:4" ht="25.5">
      <c r="A295" s="131" t="s">
        <v>270</v>
      </c>
      <c r="B295" s="34" t="s">
        <v>495</v>
      </c>
      <c r="C295" s="243" t="s">
        <v>93</v>
      </c>
      <c r="D295" s="223">
        <f>D296</f>
        <v>9740.300000000001</v>
      </c>
    </row>
    <row r="296" spans="1:4" ht="18" customHeight="1">
      <c r="A296" s="131" t="s">
        <v>282</v>
      </c>
      <c r="B296" s="244" t="s">
        <v>495</v>
      </c>
      <c r="C296" s="244" t="s">
        <v>85</v>
      </c>
      <c r="D296" s="108">
        <f>9031.1+709.2</f>
        <v>9740.300000000001</v>
      </c>
    </row>
    <row r="297" spans="1:4" ht="30" customHeight="1">
      <c r="A297" s="132" t="s">
        <v>688</v>
      </c>
      <c r="B297" s="63" t="s">
        <v>689</v>
      </c>
      <c r="C297" s="63"/>
      <c r="D297" s="108">
        <f>D298</f>
        <v>129.6</v>
      </c>
    </row>
    <row r="298" spans="1:4" ht="28.5" customHeight="1">
      <c r="A298" s="300" t="s">
        <v>270</v>
      </c>
      <c r="B298" s="63" t="s">
        <v>689</v>
      </c>
      <c r="C298" s="34" t="s">
        <v>93</v>
      </c>
      <c r="D298" s="108">
        <f>D299</f>
        <v>129.6</v>
      </c>
    </row>
    <row r="299" spans="1:4" ht="18" customHeight="1">
      <c r="A299" s="300" t="s">
        <v>282</v>
      </c>
      <c r="B299" s="63" t="s">
        <v>689</v>
      </c>
      <c r="C299" s="63" t="s">
        <v>85</v>
      </c>
      <c r="D299" s="108">
        <v>129.6</v>
      </c>
    </row>
    <row r="300" spans="1:4" ht="40.5" customHeight="1">
      <c r="A300" s="132" t="s">
        <v>299</v>
      </c>
      <c r="B300" s="63" t="s">
        <v>506</v>
      </c>
      <c r="C300" s="244"/>
      <c r="D300" s="245">
        <f>D301</f>
        <v>11989.1</v>
      </c>
    </row>
    <row r="301" spans="1:4" ht="25.5">
      <c r="A301" s="131" t="s">
        <v>270</v>
      </c>
      <c r="B301" s="63" t="s">
        <v>506</v>
      </c>
      <c r="C301" s="63" t="s">
        <v>93</v>
      </c>
      <c r="D301" s="108">
        <f>D302</f>
        <v>11989.1</v>
      </c>
    </row>
    <row r="302" spans="1:4" ht="19.5" customHeight="1">
      <c r="A302" s="131" t="s">
        <v>282</v>
      </c>
      <c r="B302" s="63" t="s">
        <v>506</v>
      </c>
      <c r="C302" s="63" t="s">
        <v>85</v>
      </c>
      <c r="D302" s="108">
        <f>11742.7+246.4</f>
        <v>11989.1</v>
      </c>
    </row>
    <row r="303" spans="1:4" ht="71.25" customHeight="1">
      <c r="A303" s="131" t="s">
        <v>301</v>
      </c>
      <c r="B303" s="63" t="s">
        <v>507</v>
      </c>
      <c r="C303" s="63"/>
      <c r="D303" s="108">
        <f>D304+D306</f>
        <v>3023.2</v>
      </c>
    </row>
    <row r="304" spans="1:4" ht="54" customHeight="1">
      <c r="A304" s="130" t="s">
        <v>303</v>
      </c>
      <c r="B304" s="34" t="s">
        <v>507</v>
      </c>
      <c r="C304" s="34" t="s">
        <v>275</v>
      </c>
      <c r="D304" s="109">
        <f>D305</f>
        <v>2748</v>
      </c>
    </row>
    <row r="305" spans="1:4" ht="21" customHeight="1">
      <c r="A305" s="130" t="s">
        <v>302</v>
      </c>
      <c r="B305" s="34" t="s">
        <v>507</v>
      </c>
      <c r="C305" s="34" t="s">
        <v>300</v>
      </c>
      <c r="D305" s="109">
        <f>2697.6+0.6+49.8</f>
        <v>2748</v>
      </c>
    </row>
    <row r="306" spans="1:4" ht="25.5">
      <c r="A306" s="131" t="s">
        <v>279</v>
      </c>
      <c r="B306" s="34" t="s">
        <v>507</v>
      </c>
      <c r="C306" s="34" t="s">
        <v>276</v>
      </c>
      <c r="D306" s="109">
        <f>D307</f>
        <v>275.2</v>
      </c>
    </row>
    <row r="307" spans="1:4" ht="30" customHeight="1">
      <c r="A307" s="130" t="s">
        <v>266</v>
      </c>
      <c r="B307" s="34" t="s">
        <v>507</v>
      </c>
      <c r="C307" s="34" t="s">
        <v>268</v>
      </c>
      <c r="D307" s="109">
        <f>274.6+1.2-0.6</f>
        <v>275.2</v>
      </c>
    </row>
    <row r="308" spans="1:4" ht="45.75" customHeight="1">
      <c r="A308" s="132" t="s">
        <v>304</v>
      </c>
      <c r="B308" s="31" t="s">
        <v>508</v>
      </c>
      <c r="C308" s="31"/>
      <c r="D308" s="108">
        <f>D309</f>
        <v>482.5</v>
      </c>
    </row>
    <row r="309" spans="1:4" ht="27.75" customHeight="1">
      <c r="A309" s="131" t="s">
        <v>270</v>
      </c>
      <c r="B309" s="31" t="s">
        <v>508</v>
      </c>
      <c r="C309" s="31" t="s">
        <v>93</v>
      </c>
      <c r="D309" s="108">
        <f>D310</f>
        <v>482.5</v>
      </c>
    </row>
    <row r="310" spans="1:4" ht="18.75" customHeight="1">
      <c r="A310" s="131" t="s">
        <v>282</v>
      </c>
      <c r="B310" s="31" t="s">
        <v>508</v>
      </c>
      <c r="C310" s="31" t="s">
        <v>85</v>
      </c>
      <c r="D310" s="108">
        <f>964.5-482</f>
        <v>482.5</v>
      </c>
    </row>
    <row r="311" spans="1:4" ht="23.25" customHeight="1">
      <c r="A311" s="241" t="s">
        <v>235</v>
      </c>
      <c r="B311" s="246" t="s">
        <v>496</v>
      </c>
      <c r="C311" s="239"/>
      <c r="D311" s="240">
        <f>D312</f>
        <v>773.5</v>
      </c>
    </row>
    <row r="312" spans="1:4" ht="30" customHeight="1">
      <c r="A312" s="39" t="s">
        <v>38</v>
      </c>
      <c r="B312" s="40" t="s">
        <v>497</v>
      </c>
      <c r="C312" s="40"/>
      <c r="D312" s="119">
        <f>D313</f>
        <v>773.5</v>
      </c>
    </row>
    <row r="313" spans="1:4" ht="21" customHeight="1">
      <c r="A313" s="131" t="s">
        <v>287</v>
      </c>
      <c r="B313" s="40" t="s">
        <v>497</v>
      </c>
      <c r="C313" s="40" t="s">
        <v>285</v>
      </c>
      <c r="D313" s="109">
        <f>D314</f>
        <v>773.5</v>
      </c>
    </row>
    <row r="314" spans="1:4" ht="21" customHeight="1">
      <c r="A314" s="131" t="s">
        <v>327</v>
      </c>
      <c r="B314" s="40" t="s">
        <v>497</v>
      </c>
      <c r="C314" s="40" t="s">
        <v>328</v>
      </c>
      <c r="D314" s="109">
        <v>773.5</v>
      </c>
    </row>
    <row r="315" spans="1:4" ht="33.75" customHeight="1">
      <c r="A315" s="238" t="s">
        <v>294</v>
      </c>
      <c r="B315" s="239" t="s">
        <v>474</v>
      </c>
      <c r="C315" s="239"/>
      <c r="D315" s="242">
        <f>D316+D319+D322+D325+D330+D333+D338+D345+D348</f>
        <v>24267</v>
      </c>
    </row>
    <row r="316" spans="1:4" ht="51" hidden="1">
      <c r="A316" s="132" t="s">
        <v>647</v>
      </c>
      <c r="B316" s="59" t="s">
        <v>633</v>
      </c>
      <c r="C316" s="59"/>
      <c r="D316" s="106">
        <f>D317</f>
        <v>0</v>
      </c>
    </row>
    <row r="317" spans="1:4" ht="25.5" hidden="1">
      <c r="A317" s="273" t="s">
        <v>602</v>
      </c>
      <c r="B317" s="59" t="s">
        <v>633</v>
      </c>
      <c r="C317" s="59" t="s">
        <v>599</v>
      </c>
      <c r="D317" s="106">
        <f>D318</f>
        <v>0</v>
      </c>
    </row>
    <row r="318" spans="1:4" ht="12.75" hidden="1">
      <c r="A318" s="273" t="s">
        <v>603</v>
      </c>
      <c r="B318" s="59" t="s">
        <v>633</v>
      </c>
      <c r="C318" s="59" t="s">
        <v>600</v>
      </c>
      <c r="D318" s="106">
        <v>0</v>
      </c>
    </row>
    <row r="319" spans="1:4" ht="26.25" customHeight="1">
      <c r="A319" s="132" t="s">
        <v>308</v>
      </c>
      <c r="B319" s="59" t="s">
        <v>475</v>
      </c>
      <c r="C319" s="59"/>
      <c r="D319" s="106">
        <f>D320</f>
        <v>452.9</v>
      </c>
    </row>
    <row r="320" spans="1:4" ht="21.75" customHeight="1">
      <c r="A320" s="132" t="s">
        <v>280</v>
      </c>
      <c r="B320" s="37" t="s">
        <v>475</v>
      </c>
      <c r="C320" s="37" t="s">
        <v>73</v>
      </c>
      <c r="D320" s="114">
        <f>D321</f>
        <v>452.9</v>
      </c>
    </row>
    <row r="321" spans="1:4" ht="30.75" customHeight="1">
      <c r="A321" s="145" t="s">
        <v>271</v>
      </c>
      <c r="B321" s="37" t="s">
        <v>475</v>
      </c>
      <c r="C321" s="37" t="s">
        <v>74</v>
      </c>
      <c r="D321" s="108">
        <f>335+117.9</f>
        <v>452.9</v>
      </c>
    </row>
    <row r="322" spans="1:4" ht="33" customHeight="1">
      <c r="A322" s="145" t="s">
        <v>682</v>
      </c>
      <c r="B322" s="37" t="s">
        <v>681</v>
      </c>
      <c r="C322" s="37"/>
      <c r="D322" s="106">
        <f>D323</f>
        <v>0</v>
      </c>
    </row>
    <row r="323" spans="1:4" ht="25.5">
      <c r="A323" s="131" t="s">
        <v>279</v>
      </c>
      <c r="B323" s="37" t="s">
        <v>681</v>
      </c>
      <c r="C323" s="37" t="s">
        <v>276</v>
      </c>
      <c r="D323" s="106">
        <f>D324</f>
        <v>0</v>
      </c>
    </row>
    <row r="324" spans="1:4" ht="28.5" customHeight="1">
      <c r="A324" s="130" t="s">
        <v>266</v>
      </c>
      <c r="B324" s="37" t="s">
        <v>681</v>
      </c>
      <c r="C324" s="37" t="s">
        <v>268</v>
      </c>
      <c r="D324" s="106">
        <f>200-200</f>
        <v>0</v>
      </c>
    </row>
    <row r="325" spans="1:4" ht="24.75" customHeight="1">
      <c r="A325" s="130" t="s">
        <v>296</v>
      </c>
      <c r="B325" s="37" t="s">
        <v>484</v>
      </c>
      <c r="C325" s="37"/>
      <c r="D325" s="106">
        <f>D326+D328</f>
        <v>8515</v>
      </c>
    </row>
    <row r="326" spans="1:4" ht="25.5">
      <c r="A326" s="131" t="s">
        <v>279</v>
      </c>
      <c r="B326" s="37" t="s">
        <v>484</v>
      </c>
      <c r="C326" s="37" t="s">
        <v>276</v>
      </c>
      <c r="D326" s="106">
        <f>D327</f>
        <v>8515</v>
      </c>
    </row>
    <row r="327" spans="1:4" ht="33.75" customHeight="1">
      <c r="A327" s="130" t="s">
        <v>266</v>
      </c>
      <c r="B327" s="37" t="s">
        <v>484</v>
      </c>
      <c r="C327" s="37" t="s">
        <v>268</v>
      </c>
      <c r="D327" s="106">
        <v>8515</v>
      </c>
    </row>
    <row r="328" spans="1:4" ht="12.75" hidden="1">
      <c r="A328" s="144" t="s">
        <v>280</v>
      </c>
      <c r="B328" s="59" t="s">
        <v>484</v>
      </c>
      <c r="C328" s="59" t="s">
        <v>73</v>
      </c>
      <c r="D328" s="106">
        <f>D329</f>
        <v>0</v>
      </c>
    </row>
    <row r="329" spans="1:4" ht="12.75" hidden="1">
      <c r="A329" s="144" t="s">
        <v>281</v>
      </c>
      <c r="B329" s="59" t="s">
        <v>484</v>
      </c>
      <c r="C329" s="59" t="s">
        <v>267</v>
      </c>
      <c r="D329" s="106">
        <v>0</v>
      </c>
    </row>
    <row r="330" spans="1:4" ht="12.75" hidden="1">
      <c r="A330" s="131" t="s">
        <v>297</v>
      </c>
      <c r="B330" s="37" t="s">
        <v>485</v>
      </c>
      <c r="C330" s="37"/>
      <c r="D330" s="106">
        <f>D331</f>
        <v>0</v>
      </c>
    </row>
    <row r="331" spans="1:4" ht="25.5" hidden="1">
      <c r="A331" s="131" t="s">
        <v>279</v>
      </c>
      <c r="B331" s="37" t="s">
        <v>485</v>
      </c>
      <c r="C331" s="37" t="s">
        <v>276</v>
      </c>
      <c r="D331" s="106">
        <f>D332</f>
        <v>0</v>
      </c>
    </row>
    <row r="332" spans="1:4" ht="25.5" hidden="1">
      <c r="A332" s="130" t="s">
        <v>266</v>
      </c>
      <c r="B332" s="37" t="s">
        <v>485</v>
      </c>
      <c r="C332" s="37" t="s">
        <v>268</v>
      </c>
      <c r="D332" s="297">
        <v>0</v>
      </c>
    </row>
    <row r="333" spans="1:4" ht="12.75" hidden="1">
      <c r="A333" s="131" t="s">
        <v>138</v>
      </c>
      <c r="B333" s="37" t="s">
        <v>486</v>
      </c>
      <c r="C333" s="37"/>
      <c r="D333" s="106">
        <f>D334+D336</f>
        <v>0</v>
      </c>
    </row>
    <row r="334" spans="1:4" ht="25.5" hidden="1">
      <c r="A334" s="131" t="s">
        <v>279</v>
      </c>
      <c r="B334" s="37" t="s">
        <v>486</v>
      </c>
      <c r="C334" s="37" t="s">
        <v>276</v>
      </c>
      <c r="D334" s="114">
        <f>D335</f>
        <v>0</v>
      </c>
    </row>
    <row r="335" spans="1:4" ht="25.5" hidden="1">
      <c r="A335" s="130" t="s">
        <v>266</v>
      </c>
      <c r="B335" s="37" t="s">
        <v>486</v>
      </c>
      <c r="C335" s="37" t="s">
        <v>268</v>
      </c>
      <c r="D335" s="297">
        <v>0</v>
      </c>
    </row>
    <row r="336" spans="1:4" ht="25.5" hidden="1">
      <c r="A336" s="131" t="s">
        <v>270</v>
      </c>
      <c r="B336" s="37" t="s">
        <v>486</v>
      </c>
      <c r="C336" s="37" t="s">
        <v>93</v>
      </c>
      <c r="D336" s="106">
        <f>D337</f>
        <v>0</v>
      </c>
    </row>
    <row r="337" spans="1:4" ht="12.75" hidden="1">
      <c r="A337" s="131" t="s">
        <v>282</v>
      </c>
      <c r="B337" s="37" t="s">
        <v>486</v>
      </c>
      <c r="C337" s="37" t="s">
        <v>85</v>
      </c>
      <c r="D337" s="106">
        <v>0</v>
      </c>
    </row>
    <row r="338" spans="1:4" ht="25.5">
      <c r="A338" s="130" t="s">
        <v>272</v>
      </c>
      <c r="B338" s="37" t="s">
        <v>487</v>
      </c>
      <c r="C338" s="37"/>
      <c r="D338" s="106">
        <f>D339+D341+D343</f>
        <v>15299.1</v>
      </c>
    </row>
    <row r="339" spans="1:4" ht="25.5">
      <c r="A339" s="144" t="s">
        <v>279</v>
      </c>
      <c r="B339" s="59" t="s">
        <v>487</v>
      </c>
      <c r="C339" s="59" t="s">
        <v>276</v>
      </c>
      <c r="D339" s="108">
        <f>D340</f>
        <v>7522</v>
      </c>
    </row>
    <row r="340" spans="1:4" ht="30.75" customHeight="1">
      <c r="A340" s="132" t="s">
        <v>266</v>
      </c>
      <c r="B340" s="59" t="s">
        <v>487</v>
      </c>
      <c r="C340" s="59" t="s">
        <v>268</v>
      </c>
      <c r="D340" s="106">
        <f>500+5000+1423.5+698.5-100</f>
        <v>7522</v>
      </c>
    </row>
    <row r="341" spans="1:4" ht="30" customHeight="1">
      <c r="A341" s="144" t="s">
        <v>270</v>
      </c>
      <c r="B341" s="59" t="s">
        <v>487</v>
      </c>
      <c r="C341" s="59" t="s">
        <v>93</v>
      </c>
      <c r="D341" s="106">
        <f>D342</f>
        <v>7777.1</v>
      </c>
    </row>
    <row r="342" spans="1:4" ht="23.25" customHeight="1">
      <c r="A342" s="144" t="s">
        <v>282</v>
      </c>
      <c r="B342" s="59" t="s">
        <v>487</v>
      </c>
      <c r="C342" s="59" t="s">
        <v>85</v>
      </c>
      <c r="D342" s="106">
        <f>10100-5000+2677.1</f>
        <v>7777.1</v>
      </c>
    </row>
    <row r="343" spans="1:4" ht="17.25" customHeight="1" hidden="1">
      <c r="A343" s="144" t="s">
        <v>280</v>
      </c>
      <c r="B343" s="59" t="s">
        <v>487</v>
      </c>
      <c r="C343" s="59" t="s">
        <v>73</v>
      </c>
      <c r="D343" s="106">
        <f>D344</f>
        <v>0</v>
      </c>
    </row>
    <row r="344" spans="1:4" ht="15.75" customHeight="1" hidden="1">
      <c r="A344" s="132" t="s">
        <v>281</v>
      </c>
      <c r="B344" s="59" t="s">
        <v>487</v>
      </c>
      <c r="C344" s="59" t="s">
        <v>267</v>
      </c>
      <c r="D344" s="106">
        <v>0</v>
      </c>
    </row>
    <row r="345" spans="1:4" ht="15.75" customHeight="1" hidden="1">
      <c r="A345" s="132" t="s">
        <v>660</v>
      </c>
      <c r="B345" s="59" t="s">
        <v>659</v>
      </c>
      <c r="C345" s="59"/>
      <c r="D345" s="106">
        <f>D346</f>
        <v>0</v>
      </c>
    </row>
    <row r="346" spans="1:4" ht="16.5" customHeight="1" hidden="1">
      <c r="A346" s="144" t="s">
        <v>280</v>
      </c>
      <c r="B346" s="59" t="s">
        <v>659</v>
      </c>
      <c r="C346" s="59" t="s">
        <v>73</v>
      </c>
      <c r="D346" s="106">
        <f>D347</f>
        <v>0</v>
      </c>
    </row>
    <row r="347" spans="1:4" ht="15" customHeight="1" hidden="1">
      <c r="A347" s="132" t="s">
        <v>281</v>
      </c>
      <c r="B347" s="59" t="s">
        <v>659</v>
      </c>
      <c r="C347" s="59" t="s">
        <v>267</v>
      </c>
      <c r="D347" s="106">
        <v>0</v>
      </c>
    </row>
    <row r="348" spans="1:4" ht="17.25" customHeight="1" hidden="1">
      <c r="A348" s="132" t="s">
        <v>650</v>
      </c>
      <c r="B348" s="59" t="s">
        <v>649</v>
      </c>
      <c r="C348" s="59"/>
      <c r="D348" s="259">
        <f>D349</f>
        <v>0</v>
      </c>
    </row>
    <row r="349" spans="1:4" ht="19.5" customHeight="1" hidden="1">
      <c r="A349" s="144" t="s">
        <v>280</v>
      </c>
      <c r="B349" s="59" t="s">
        <v>649</v>
      </c>
      <c r="C349" s="59" t="s">
        <v>73</v>
      </c>
      <c r="D349" s="106">
        <f>D350</f>
        <v>0</v>
      </c>
    </row>
    <row r="350" spans="1:4" ht="17.25" customHeight="1" hidden="1">
      <c r="A350" s="132" t="s">
        <v>281</v>
      </c>
      <c r="B350" s="59" t="s">
        <v>649</v>
      </c>
      <c r="C350" s="59" t="s">
        <v>267</v>
      </c>
      <c r="D350" s="259">
        <v>0</v>
      </c>
    </row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</sheetData>
  <sheetProtection/>
  <mergeCells count="8">
    <mergeCell ref="B1:D1"/>
    <mergeCell ref="B2:D2"/>
    <mergeCell ref="B3:D3"/>
    <mergeCell ref="A7:D7"/>
    <mergeCell ref="A9:D9"/>
    <mergeCell ref="A6:D6"/>
    <mergeCell ref="A4:D4"/>
    <mergeCell ref="A5:D5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305" customWidth="1"/>
    <col min="2" max="2" width="51.25390625" style="14" customWidth="1"/>
    <col min="3" max="3" width="34.00390625" style="14" customWidth="1"/>
    <col min="4" max="16384" width="9.125" style="14" customWidth="1"/>
  </cols>
  <sheetData>
    <row r="1" spans="2:3" ht="12.75">
      <c r="B1" s="368" t="s">
        <v>207</v>
      </c>
      <c r="C1" s="368"/>
    </row>
    <row r="2" spans="2:3" ht="27.75" customHeight="1">
      <c r="B2" s="369" t="s">
        <v>795</v>
      </c>
      <c r="C2" s="368"/>
    </row>
    <row r="3" spans="2:3" ht="15" customHeight="1">
      <c r="B3" s="370" t="s">
        <v>807</v>
      </c>
      <c r="C3" s="370"/>
    </row>
    <row r="4" spans="2:3" ht="15">
      <c r="B4" s="380" t="s">
        <v>312</v>
      </c>
      <c r="C4" s="380"/>
    </row>
    <row r="5" spans="2:3" ht="27" customHeight="1">
      <c r="B5" s="377" t="s">
        <v>574</v>
      </c>
      <c r="C5" s="380"/>
    </row>
    <row r="6" spans="2:3" ht="15">
      <c r="B6" s="379" t="s">
        <v>779</v>
      </c>
      <c r="C6" s="379"/>
    </row>
    <row r="7" spans="2:3" ht="28.5" customHeight="1">
      <c r="B7" s="377" t="s">
        <v>717</v>
      </c>
      <c r="C7" s="380"/>
    </row>
    <row r="8" ht="12.75" customHeight="1">
      <c r="C8" s="120"/>
    </row>
    <row r="11" spans="1:3" ht="16.5" customHeight="1">
      <c r="A11" s="384" t="s">
        <v>773</v>
      </c>
      <c r="B11" s="384"/>
      <c r="C11" s="384"/>
    </row>
    <row r="13" spans="1:3" ht="13.5" customHeight="1">
      <c r="A13" s="383" t="s">
        <v>762</v>
      </c>
      <c r="B13" s="383"/>
      <c r="C13" s="383"/>
    </row>
    <row r="14" spans="1:2" ht="13.5">
      <c r="A14" s="307"/>
      <c r="B14" s="308"/>
    </row>
    <row r="15" spans="1:2" ht="13.5">
      <c r="A15" s="307"/>
      <c r="B15" s="308"/>
    </row>
    <row r="16" ht="12.75">
      <c r="A16" s="309" t="s">
        <v>763</v>
      </c>
    </row>
    <row r="17" spans="1:3" ht="15.75">
      <c r="A17" s="381" t="s">
        <v>764</v>
      </c>
      <c r="B17" s="381" t="s">
        <v>765</v>
      </c>
      <c r="C17" s="310" t="s">
        <v>766</v>
      </c>
    </row>
    <row r="18" spans="1:3" ht="25.5" customHeight="1">
      <c r="A18" s="382"/>
      <c r="B18" s="382"/>
      <c r="C18" s="310" t="s">
        <v>771</v>
      </c>
    </row>
    <row r="19" spans="1:3" ht="31.5">
      <c r="A19" s="310">
        <v>1</v>
      </c>
      <c r="B19" s="311" t="s">
        <v>767</v>
      </c>
      <c r="C19" s="312">
        <v>0</v>
      </c>
    </row>
    <row r="20" spans="1:3" s="316" customFormat="1" ht="27.75" customHeight="1">
      <c r="A20" s="313"/>
      <c r="B20" s="314" t="s">
        <v>768</v>
      </c>
      <c r="C20" s="315">
        <f>SUM(C19:C19)</f>
        <v>0</v>
      </c>
    </row>
    <row r="21" spans="1:3" ht="15.75">
      <c r="A21" s="317"/>
      <c r="B21" s="318"/>
      <c r="C21" s="318"/>
    </row>
    <row r="22" spans="1:3" ht="13.5" customHeight="1">
      <c r="A22" s="383" t="s">
        <v>769</v>
      </c>
      <c r="B22" s="383"/>
      <c r="C22" s="383"/>
    </row>
    <row r="23" spans="1:3" ht="15.75">
      <c r="A23" s="319"/>
      <c r="B23" s="306"/>
      <c r="C23" s="318"/>
    </row>
    <row r="24" spans="1:3" ht="15.75">
      <c r="A24" s="309" t="s">
        <v>763</v>
      </c>
      <c r="B24" s="318"/>
      <c r="C24" s="318"/>
    </row>
    <row r="25" spans="1:3" ht="39" customHeight="1">
      <c r="A25" s="381" t="s">
        <v>764</v>
      </c>
      <c r="B25" s="381" t="s">
        <v>765</v>
      </c>
      <c r="C25" s="310" t="s">
        <v>770</v>
      </c>
    </row>
    <row r="26" spans="1:3" ht="21" customHeight="1">
      <c r="A26" s="382"/>
      <c r="B26" s="382"/>
      <c r="C26" s="310" t="s">
        <v>771</v>
      </c>
    </row>
    <row r="27" spans="1:5" ht="31.5">
      <c r="A27" s="310">
        <v>1</v>
      </c>
      <c r="B27" s="311" t="s">
        <v>767</v>
      </c>
      <c r="C27" s="312">
        <v>0</v>
      </c>
      <c r="E27" s="320"/>
    </row>
    <row r="28" spans="1:3" s="321" customFormat="1" ht="15.75">
      <c r="A28" s="313"/>
      <c r="B28" s="314" t="s">
        <v>772</v>
      </c>
      <c r="C28" s="315">
        <f>SUM(C27:C27)</f>
        <v>0</v>
      </c>
    </row>
    <row r="29" spans="1:3" ht="15.75">
      <c r="A29" s="317"/>
      <c r="B29" s="318"/>
      <c r="C29" s="318"/>
    </row>
  </sheetData>
  <sheetProtection/>
  <mergeCells count="14">
    <mergeCell ref="B6:C6"/>
    <mergeCell ref="B7:C7"/>
    <mergeCell ref="A13:C13"/>
    <mergeCell ref="A17:A18"/>
    <mergeCell ref="B1:C1"/>
    <mergeCell ref="B2:C2"/>
    <mergeCell ref="B3:C3"/>
    <mergeCell ref="B17:B18"/>
    <mergeCell ref="A22:C22"/>
    <mergeCell ref="A25:A26"/>
    <mergeCell ref="B25:B26"/>
    <mergeCell ref="B5:C5"/>
    <mergeCell ref="A11:C11"/>
    <mergeCell ref="B4:C4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79.75390625" style="0" customWidth="1"/>
    <col min="2" max="2" width="15.00390625" style="0" customWidth="1"/>
  </cols>
  <sheetData>
    <row r="1" spans="1:2" ht="12.75">
      <c r="A1" s="368" t="s">
        <v>207</v>
      </c>
      <c r="B1" s="368"/>
    </row>
    <row r="2" spans="1:2" ht="30" customHeight="1">
      <c r="A2" s="369" t="s">
        <v>855</v>
      </c>
      <c r="B2" s="368"/>
    </row>
    <row r="3" spans="1:2" ht="12.75">
      <c r="A3" s="370" t="s">
        <v>845</v>
      </c>
      <c r="B3" s="370"/>
    </row>
    <row r="4" spans="1:2" ht="15">
      <c r="A4" s="380" t="s">
        <v>314</v>
      </c>
      <c r="B4" s="380"/>
    </row>
    <row r="5" spans="1:2" ht="15">
      <c r="A5" s="380" t="s">
        <v>313</v>
      </c>
      <c r="B5" s="380"/>
    </row>
    <row r="6" spans="1:2" ht="15">
      <c r="A6" s="379" t="s">
        <v>779</v>
      </c>
      <c r="B6" s="379"/>
    </row>
    <row r="7" spans="1:2" ht="30" customHeight="1">
      <c r="A7" s="377" t="s">
        <v>717</v>
      </c>
      <c r="B7" s="377"/>
    </row>
    <row r="8" spans="1:2" ht="12.75">
      <c r="A8" s="386"/>
      <c r="B8" s="386"/>
    </row>
    <row r="9" spans="1:2" ht="89.25" customHeight="1">
      <c r="A9" s="375" t="s">
        <v>755</v>
      </c>
      <c r="B9" s="375"/>
    </row>
    <row r="10" spans="1:2" ht="28.5" customHeight="1">
      <c r="A10" s="385" t="s">
        <v>141</v>
      </c>
      <c r="B10" s="385"/>
    </row>
    <row r="11" spans="1:2" ht="33" customHeight="1">
      <c r="A11" s="93" t="s">
        <v>315</v>
      </c>
      <c r="B11" s="93" t="s">
        <v>144</v>
      </c>
    </row>
    <row r="12" spans="1:2" ht="78" customHeight="1">
      <c r="A12" s="227" t="s">
        <v>541</v>
      </c>
      <c r="B12" s="94">
        <f>функц1!F58</f>
        <v>448.8</v>
      </c>
    </row>
    <row r="13" spans="1:2" ht="60" customHeight="1">
      <c r="A13" s="227" t="s">
        <v>274</v>
      </c>
      <c r="B13" s="94">
        <f>функц1!F41</f>
        <v>232.3</v>
      </c>
    </row>
    <row r="14" spans="1:2" ht="94.5" customHeight="1">
      <c r="A14" s="148" t="s">
        <v>542</v>
      </c>
      <c r="B14" s="247">
        <f>вед!G120+вед!G124</f>
        <v>13340.7</v>
      </c>
    </row>
    <row r="15" spans="1:2" ht="60">
      <c r="A15" s="148" t="s">
        <v>831</v>
      </c>
      <c r="B15" s="247">
        <f>2520+3416.3</f>
        <v>5936.3</v>
      </c>
    </row>
    <row r="16" spans="1:2" ht="23.25" customHeight="1">
      <c r="A16" s="228" t="s">
        <v>316</v>
      </c>
      <c r="B16" s="248">
        <f>B12+B13+B14+B15</f>
        <v>19958.100000000002</v>
      </c>
    </row>
  </sheetData>
  <sheetProtection/>
  <mergeCells count="10">
    <mergeCell ref="A1:B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90" zoomScaleSheetLayoutView="100" zoomScalePageLayoutView="0" workbookViewId="0" topLeftCell="A1">
      <selection activeCell="B5" sqref="B5"/>
    </sheetView>
  </sheetViews>
  <sheetFormatPr defaultColWidth="6.375" defaultRowHeight="12.75"/>
  <cols>
    <col min="1" max="1" width="4.00390625" style="11" bestFit="1" customWidth="1"/>
    <col min="2" max="6" width="3.00390625" style="11" bestFit="1" customWidth="1"/>
    <col min="7" max="7" width="5.00390625" style="11" bestFit="1" customWidth="1"/>
    <col min="8" max="8" width="4.875" style="11" bestFit="1" customWidth="1"/>
    <col min="9" max="9" width="49.25390625" style="11" customWidth="1"/>
    <col min="10" max="10" width="15.25390625" style="12" customWidth="1"/>
    <col min="11" max="11" width="12.25390625" style="11" customWidth="1"/>
    <col min="12" max="12" width="6.375" style="11" customWidth="1"/>
    <col min="13" max="16384" width="6.375" style="11" customWidth="1"/>
  </cols>
  <sheetData>
    <row r="1" spans="9:10" ht="17.25" customHeight="1">
      <c r="I1" s="368" t="s">
        <v>798</v>
      </c>
      <c r="J1" s="368"/>
    </row>
    <row r="2" spans="9:10" ht="29.25" customHeight="1">
      <c r="I2" s="369" t="s">
        <v>855</v>
      </c>
      <c r="J2" s="368"/>
    </row>
    <row r="3" spans="9:10" ht="15">
      <c r="I3" s="370" t="s">
        <v>849</v>
      </c>
      <c r="J3" s="370"/>
    </row>
    <row r="4" spans="1:10" ht="15">
      <c r="A4" s="48"/>
      <c r="B4" s="48"/>
      <c r="C4" s="48"/>
      <c r="D4" s="48"/>
      <c r="E4" s="48"/>
      <c r="F4" s="48"/>
      <c r="G4" s="48"/>
      <c r="H4" s="48"/>
      <c r="I4" s="380" t="s">
        <v>774</v>
      </c>
      <c r="J4" s="380"/>
    </row>
    <row r="5" spans="1:10" ht="28.5" customHeight="1">
      <c r="A5" s="48"/>
      <c r="B5" s="48"/>
      <c r="C5" s="48"/>
      <c r="D5" s="48"/>
      <c r="E5" s="48"/>
      <c r="F5" s="48"/>
      <c r="G5" s="48"/>
      <c r="H5" s="48"/>
      <c r="I5" s="377" t="s">
        <v>574</v>
      </c>
      <c r="J5" s="380"/>
    </row>
    <row r="6" spans="1:10" ht="15">
      <c r="A6" s="48"/>
      <c r="B6" s="48"/>
      <c r="C6" s="48"/>
      <c r="D6" s="48"/>
      <c r="E6" s="48"/>
      <c r="F6" s="48"/>
      <c r="G6" s="48"/>
      <c r="H6" s="48"/>
      <c r="I6" s="379" t="s">
        <v>779</v>
      </c>
      <c r="J6" s="379"/>
    </row>
    <row r="7" spans="1:10" ht="29.25" customHeight="1">
      <c r="A7" s="48"/>
      <c r="B7" s="48"/>
      <c r="C7" s="48"/>
      <c r="D7" s="48"/>
      <c r="E7" s="48"/>
      <c r="F7" s="48"/>
      <c r="G7" s="48"/>
      <c r="H7" s="48"/>
      <c r="I7" s="377" t="s">
        <v>717</v>
      </c>
      <c r="J7" s="380"/>
    </row>
    <row r="8" spans="1:10" ht="15.75">
      <c r="A8" s="48"/>
      <c r="B8" s="48"/>
      <c r="C8" s="48"/>
      <c r="D8" s="48"/>
      <c r="E8" s="48"/>
      <c r="F8" s="48"/>
      <c r="G8" s="48"/>
      <c r="H8" s="48"/>
      <c r="I8" s="134"/>
      <c r="J8" s="49"/>
    </row>
    <row r="9" spans="1:10" ht="49.5" customHeight="1">
      <c r="A9" s="393" t="s">
        <v>757</v>
      </c>
      <c r="B9" s="393"/>
      <c r="C9" s="393"/>
      <c r="D9" s="393"/>
      <c r="E9" s="393"/>
      <c r="F9" s="393"/>
      <c r="G9" s="393"/>
      <c r="H9" s="393"/>
      <c r="I9" s="393"/>
      <c r="J9" s="393"/>
    </row>
    <row r="10" spans="1:10" ht="15">
      <c r="A10" s="48"/>
      <c r="B10" s="48"/>
      <c r="C10" s="48"/>
      <c r="D10" s="48"/>
      <c r="E10" s="48"/>
      <c r="F10" s="48"/>
      <c r="G10" s="48"/>
      <c r="H10" s="48"/>
      <c r="I10" s="50"/>
      <c r="J10" s="51"/>
    </row>
    <row r="11" spans="1:10" ht="27.75" customHeight="1">
      <c r="A11" s="52"/>
      <c r="B11" s="387" t="s">
        <v>59</v>
      </c>
      <c r="C11" s="388"/>
      <c r="D11" s="388"/>
      <c r="E11" s="388"/>
      <c r="F11" s="388"/>
      <c r="G11" s="388"/>
      <c r="H11" s="389"/>
      <c r="I11" s="390" t="s">
        <v>51</v>
      </c>
      <c r="J11" s="392" t="s">
        <v>564</v>
      </c>
    </row>
    <row r="12" spans="1:10" ht="72" customHeight="1">
      <c r="A12" s="53" t="s">
        <v>60</v>
      </c>
      <c r="B12" s="53" t="s">
        <v>61</v>
      </c>
      <c r="C12" s="53" t="s">
        <v>62</v>
      </c>
      <c r="D12" s="53" t="s">
        <v>63</v>
      </c>
      <c r="E12" s="53" t="s">
        <v>64</v>
      </c>
      <c r="F12" s="53" t="s">
        <v>65</v>
      </c>
      <c r="G12" s="53" t="s">
        <v>66</v>
      </c>
      <c r="H12" s="53" t="s">
        <v>67</v>
      </c>
      <c r="I12" s="391"/>
      <c r="J12" s="392"/>
    </row>
    <row r="13" spans="1:10" s="13" customFormat="1" ht="21" customHeight="1">
      <c r="A13" s="54"/>
      <c r="B13" s="54"/>
      <c r="C13" s="54"/>
      <c r="D13" s="54"/>
      <c r="E13" s="54"/>
      <c r="F13" s="54"/>
      <c r="G13" s="54"/>
      <c r="H13" s="55"/>
      <c r="I13" s="155" t="s">
        <v>208</v>
      </c>
      <c r="J13" s="56">
        <f>доходы!C81-функц1!F13</f>
        <v>-31504</v>
      </c>
    </row>
    <row r="14" spans="1:10" s="13" customFormat="1" ht="48" customHeight="1">
      <c r="A14" s="156"/>
      <c r="B14" s="156"/>
      <c r="C14" s="156"/>
      <c r="D14" s="156"/>
      <c r="E14" s="156"/>
      <c r="F14" s="156"/>
      <c r="G14" s="156"/>
      <c r="H14" s="157"/>
      <c r="I14" s="158" t="s">
        <v>68</v>
      </c>
      <c r="J14" s="159"/>
    </row>
    <row r="15" spans="1:10" ht="24" customHeight="1">
      <c r="A15" s="161"/>
      <c r="B15" s="161"/>
      <c r="C15" s="161"/>
      <c r="D15" s="161"/>
      <c r="E15" s="161"/>
      <c r="F15" s="161"/>
      <c r="G15" s="161"/>
      <c r="H15" s="154"/>
      <c r="I15" s="158" t="s">
        <v>69</v>
      </c>
      <c r="J15" s="160"/>
    </row>
    <row r="16" spans="1:10" ht="1.5" customHeight="1" hidden="1">
      <c r="A16" s="162" t="s">
        <v>48</v>
      </c>
      <c r="B16" s="162"/>
      <c r="C16" s="162"/>
      <c r="D16" s="162"/>
      <c r="E16" s="162"/>
      <c r="F16" s="162"/>
      <c r="G16" s="162"/>
      <c r="H16" s="163" t="s">
        <v>48</v>
      </c>
      <c r="I16" s="158" t="s">
        <v>70</v>
      </c>
      <c r="J16" s="160"/>
    </row>
    <row r="17" spans="1:10" ht="0.75" customHeight="1" hidden="1">
      <c r="A17" s="164" t="s">
        <v>48</v>
      </c>
      <c r="B17" s="164"/>
      <c r="C17" s="164"/>
      <c r="D17" s="164"/>
      <c r="E17" s="164"/>
      <c r="F17" s="164"/>
      <c r="G17" s="164"/>
      <c r="H17" s="154" t="s">
        <v>71</v>
      </c>
      <c r="I17" s="165" t="s">
        <v>565</v>
      </c>
      <c r="J17" s="166"/>
    </row>
    <row r="18" spans="1:10" ht="41.25" hidden="1">
      <c r="A18" s="164" t="s">
        <v>48</v>
      </c>
      <c r="B18" s="164"/>
      <c r="C18" s="164"/>
      <c r="D18" s="164"/>
      <c r="E18" s="164"/>
      <c r="F18" s="164"/>
      <c r="G18" s="164"/>
      <c r="H18" s="154" t="s">
        <v>72</v>
      </c>
      <c r="I18" s="165" t="s">
        <v>566</v>
      </c>
      <c r="J18" s="166"/>
    </row>
    <row r="19" spans="1:10" ht="41.25" hidden="1">
      <c r="A19" s="164" t="s">
        <v>48</v>
      </c>
      <c r="B19" s="164"/>
      <c r="C19" s="164"/>
      <c r="D19" s="164"/>
      <c r="E19" s="164"/>
      <c r="F19" s="164"/>
      <c r="G19" s="164"/>
      <c r="H19" s="154" t="s">
        <v>73</v>
      </c>
      <c r="I19" s="165" t="s">
        <v>567</v>
      </c>
      <c r="J19" s="166"/>
    </row>
    <row r="20" spans="1:10" ht="41.25" hidden="1">
      <c r="A20" s="164" t="s">
        <v>48</v>
      </c>
      <c r="B20" s="164"/>
      <c r="C20" s="164"/>
      <c r="D20" s="164"/>
      <c r="E20" s="164"/>
      <c r="F20" s="164"/>
      <c r="G20" s="164"/>
      <c r="H20" s="154" t="s">
        <v>74</v>
      </c>
      <c r="I20" s="165" t="s">
        <v>568</v>
      </c>
      <c r="J20" s="166"/>
    </row>
    <row r="21" spans="1:10" ht="25.5">
      <c r="A21" s="162" t="s">
        <v>48</v>
      </c>
      <c r="B21" s="162" t="s">
        <v>75</v>
      </c>
      <c r="C21" s="162" t="s">
        <v>76</v>
      </c>
      <c r="D21" s="162" t="s">
        <v>77</v>
      </c>
      <c r="E21" s="162" t="s">
        <v>77</v>
      </c>
      <c r="F21" s="162" t="s">
        <v>77</v>
      </c>
      <c r="G21" s="162" t="s">
        <v>78</v>
      </c>
      <c r="H21" s="163" t="s">
        <v>48</v>
      </c>
      <c r="I21" s="158" t="s">
        <v>79</v>
      </c>
      <c r="J21" s="160">
        <f>J22-J24</f>
        <v>0</v>
      </c>
    </row>
    <row r="22" spans="1:10" ht="25.5">
      <c r="A22" s="164" t="s">
        <v>48</v>
      </c>
      <c r="B22" s="164" t="s">
        <v>75</v>
      </c>
      <c r="C22" s="164" t="s">
        <v>76</v>
      </c>
      <c r="D22" s="164" t="s">
        <v>77</v>
      </c>
      <c r="E22" s="164" t="s">
        <v>77</v>
      </c>
      <c r="F22" s="164" t="s">
        <v>77</v>
      </c>
      <c r="G22" s="164" t="s">
        <v>78</v>
      </c>
      <c r="H22" s="154" t="s">
        <v>71</v>
      </c>
      <c r="I22" s="165" t="s">
        <v>420</v>
      </c>
      <c r="J22" s="166">
        <f>J23</f>
        <v>0</v>
      </c>
    </row>
    <row r="23" spans="1:10" ht="25.5">
      <c r="A23" s="164" t="s">
        <v>48</v>
      </c>
      <c r="B23" s="164" t="s">
        <v>75</v>
      </c>
      <c r="C23" s="164" t="s">
        <v>76</v>
      </c>
      <c r="D23" s="164" t="s">
        <v>77</v>
      </c>
      <c r="E23" s="164" t="s">
        <v>77</v>
      </c>
      <c r="F23" s="164" t="s">
        <v>121</v>
      </c>
      <c r="G23" s="164" t="s">
        <v>78</v>
      </c>
      <c r="H23" s="154" t="s">
        <v>72</v>
      </c>
      <c r="I23" s="165" t="s">
        <v>421</v>
      </c>
      <c r="J23" s="167"/>
    </row>
    <row r="24" spans="1:10" ht="25.5">
      <c r="A24" s="164" t="s">
        <v>48</v>
      </c>
      <c r="B24" s="164" t="s">
        <v>75</v>
      </c>
      <c r="C24" s="164" t="s">
        <v>76</v>
      </c>
      <c r="D24" s="164" t="s">
        <v>77</v>
      </c>
      <c r="E24" s="164" t="s">
        <v>77</v>
      </c>
      <c r="F24" s="164" t="s">
        <v>77</v>
      </c>
      <c r="G24" s="164" t="s">
        <v>78</v>
      </c>
      <c r="H24" s="154" t="s">
        <v>73</v>
      </c>
      <c r="I24" s="165" t="s">
        <v>422</v>
      </c>
      <c r="J24" s="167">
        <f>J25</f>
        <v>0</v>
      </c>
    </row>
    <row r="25" spans="1:10" ht="25.5">
      <c r="A25" s="164" t="s">
        <v>48</v>
      </c>
      <c r="B25" s="164" t="s">
        <v>75</v>
      </c>
      <c r="C25" s="164" t="s">
        <v>76</v>
      </c>
      <c r="D25" s="164" t="s">
        <v>77</v>
      </c>
      <c r="E25" s="164" t="s">
        <v>77</v>
      </c>
      <c r="F25" s="164" t="s">
        <v>121</v>
      </c>
      <c r="G25" s="164" t="s">
        <v>78</v>
      </c>
      <c r="H25" s="154" t="s">
        <v>74</v>
      </c>
      <c r="I25" s="165" t="s">
        <v>423</v>
      </c>
      <c r="J25" s="167"/>
    </row>
    <row r="26" spans="1:10" ht="25.5">
      <c r="A26" s="162" t="s">
        <v>48</v>
      </c>
      <c r="B26" s="162" t="s">
        <v>75</v>
      </c>
      <c r="C26" s="162" t="s">
        <v>81</v>
      </c>
      <c r="D26" s="162" t="s">
        <v>77</v>
      </c>
      <c r="E26" s="162" t="s">
        <v>77</v>
      </c>
      <c r="F26" s="162" t="s">
        <v>77</v>
      </c>
      <c r="G26" s="162" t="s">
        <v>78</v>
      </c>
      <c r="H26" s="163" t="s">
        <v>48</v>
      </c>
      <c r="I26" s="158" t="s">
        <v>82</v>
      </c>
      <c r="J26" s="159">
        <f>J27-J29</f>
        <v>0</v>
      </c>
    </row>
    <row r="27" spans="1:10" ht="25.5">
      <c r="A27" s="164" t="s">
        <v>48</v>
      </c>
      <c r="B27" s="164" t="s">
        <v>75</v>
      </c>
      <c r="C27" s="164" t="s">
        <v>81</v>
      </c>
      <c r="D27" s="164" t="s">
        <v>77</v>
      </c>
      <c r="E27" s="164" t="s">
        <v>77</v>
      </c>
      <c r="F27" s="164" t="s">
        <v>77</v>
      </c>
      <c r="G27" s="164" t="s">
        <v>78</v>
      </c>
      <c r="H27" s="154" t="s">
        <v>71</v>
      </c>
      <c r="I27" s="165" t="s">
        <v>572</v>
      </c>
      <c r="J27" s="167">
        <f>J28</f>
        <v>0</v>
      </c>
    </row>
    <row r="28" spans="1:10" ht="51">
      <c r="A28" s="164" t="s">
        <v>48</v>
      </c>
      <c r="B28" s="164" t="s">
        <v>75</v>
      </c>
      <c r="C28" s="164" t="s">
        <v>81</v>
      </c>
      <c r="D28" s="164" t="s">
        <v>77</v>
      </c>
      <c r="E28" s="164" t="s">
        <v>77</v>
      </c>
      <c r="F28" s="164" t="s">
        <v>80</v>
      </c>
      <c r="G28" s="164" t="s">
        <v>78</v>
      </c>
      <c r="H28" s="154" t="s">
        <v>72</v>
      </c>
      <c r="I28" s="165" t="s">
        <v>571</v>
      </c>
      <c r="J28" s="167">
        <v>0</v>
      </c>
    </row>
    <row r="29" spans="1:10" ht="25.5">
      <c r="A29" s="164" t="s">
        <v>48</v>
      </c>
      <c r="B29" s="164" t="s">
        <v>75</v>
      </c>
      <c r="C29" s="164" t="s">
        <v>81</v>
      </c>
      <c r="D29" s="164" t="s">
        <v>77</v>
      </c>
      <c r="E29" s="164" t="s">
        <v>77</v>
      </c>
      <c r="F29" s="164" t="s">
        <v>77</v>
      </c>
      <c r="G29" s="164" t="s">
        <v>78</v>
      </c>
      <c r="H29" s="154" t="s">
        <v>73</v>
      </c>
      <c r="I29" s="165" t="s">
        <v>570</v>
      </c>
      <c r="J29" s="167">
        <f>J30</f>
        <v>0</v>
      </c>
    </row>
    <row r="30" spans="1:10" ht="38.25">
      <c r="A30" s="164" t="s">
        <v>48</v>
      </c>
      <c r="B30" s="164" t="s">
        <v>75</v>
      </c>
      <c r="C30" s="164" t="s">
        <v>81</v>
      </c>
      <c r="D30" s="164" t="s">
        <v>77</v>
      </c>
      <c r="E30" s="164" t="s">
        <v>77</v>
      </c>
      <c r="F30" s="164" t="s">
        <v>80</v>
      </c>
      <c r="G30" s="164" t="s">
        <v>78</v>
      </c>
      <c r="H30" s="154" t="s">
        <v>74</v>
      </c>
      <c r="I30" s="165" t="s">
        <v>569</v>
      </c>
      <c r="J30" s="167"/>
    </row>
    <row r="31" spans="1:10" ht="25.5">
      <c r="A31" s="162" t="s">
        <v>48</v>
      </c>
      <c r="B31" s="162" t="s">
        <v>75</v>
      </c>
      <c r="C31" s="162" t="s">
        <v>80</v>
      </c>
      <c r="D31" s="162" t="s">
        <v>77</v>
      </c>
      <c r="E31" s="162" t="s">
        <v>77</v>
      </c>
      <c r="F31" s="162" t="s">
        <v>77</v>
      </c>
      <c r="G31" s="162" t="s">
        <v>78</v>
      </c>
      <c r="H31" s="163" t="s">
        <v>48</v>
      </c>
      <c r="I31" s="158" t="s">
        <v>83</v>
      </c>
      <c r="J31" s="159">
        <f>J33+J32</f>
        <v>31504</v>
      </c>
    </row>
    <row r="32" spans="1:10" ht="25.5">
      <c r="A32" s="164" t="s">
        <v>48</v>
      </c>
      <c r="B32" s="164" t="s">
        <v>75</v>
      </c>
      <c r="C32" s="164" t="s">
        <v>80</v>
      </c>
      <c r="D32" s="164" t="s">
        <v>76</v>
      </c>
      <c r="E32" s="164" t="s">
        <v>75</v>
      </c>
      <c r="F32" s="164" t="s">
        <v>187</v>
      </c>
      <c r="G32" s="164" t="s">
        <v>78</v>
      </c>
      <c r="H32" s="154" t="s">
        <v>84</v>
      </c>
      <c r="I32" s="165" t="s">
        <v>201</v>
      </c>
      <c r="J32" s="167">
        <f>-(доходы!C81+J27)</f>
        <v>-174776.9</v>
      </c>
    </row>
    <row r="33" spans="1:10" ht="25.5">
      <c r="A33" s="164" t="s">
        <v>48</v>
      </c>
      <c r="B33" s="164" t="s">
        <v>75</v>
      </c>
      <c r="C33" s="164" t="s">
        <v>80</v>
      </c>
      <c r="D33" s="164" t="s">
        <v>76</v>
      </c>
      <c r="E33" s="164" t="s">
        <v>75</v>
      </c>
      <c r="F33" s="164" t="s">
        <v>187</v>
      </c>
      <c r="G33" s="164" t="s">
        <v>78</v>
      </c>
      <c r="H33" s="154" t="s">
        <v>85</v>
      </c>
      <c r="I33" s="165" t="s">
        <v>573</v>
      </c>
      <c r="J33" s="166">
        <f>функц1!F13</f>
        <v>206280.9</v>
      </c>
    </row>
    <row r="34" spans="1:10" ht="25.5" hidden="1">
      <c r="A34" s="162" t="s">
        <v>48</v>
      </c>
      <c r="B34" s="162" t="s">
        <v>75</v>
      </c>
      <c r="C34" s="162" t="s">
        <v>86</v>
      </c>
      <c r="D34" s="162" t="s">
        <v>77</v>
      </c>
      <c r="E34" s="162" t="s">
        <v>77</v>
      </c>
      <c r="F34" s="162" t="s">
        <v>77</v>
      </c>
      <c r="G34" s="162" t="s">
        <v>78</v>
      </c>
      <c r="H34" s="163" t="s">
        <v>48</v>
      </c>
      <c r="I34" s="168" t="s">
        <v>87</v>
      </c>
      <c r="J34" s="166">
        <f>J35+J37+J40</f>
        <v>0</v>
      </c>
    </row>
    <row r="35" spans="1:10" ht="25.5" hidden="1">
      <c r="A35" s="164"/>
      <c r="B35" s="164"/>
      <c r="C35" s="164"/>
      <c r="D35" s="164"/>
      <c r="E35" s="164"/>
      <c r="F35" s="164"/>
      <c r="G35" s="164"/>
      <c r="H35" s="163" t="s">
        <v>48</v>
      </c>
      <c r="I35" s="168" t="s">
        <v>88</v>
      </c>
      <c r="J35" s="166">
        <f>J36</f>
        <v>0</v>
      </c>
    </row>
    <row r="36" spans="1:10" ht="38.25" hidden="1">
      <c r="A36" s="164"/>
      <c r="B36" s="164"/>
      <c r="C36" s="164"/>
      <c r="D36" s="164"/>
      <c r="E36" s="164"/>
      <c r="F36" s="164"/>
      <c r="G36" s="164"/>
      <c r="H36" s="154" t="s">
        <v>89</v>
      </c>
      <c r="I36" s="169" t="s">
        <v>90</v>
      </c>
      <c r="J36" s="166"/>
    </row>
    <row r="37" spans="1:10" ht="25.5" customHeight="1" hidden="1">
      <c r="A37" s="162" t="s">
        <v>48</v>
      </c>
      <c r="B37" s="162" t="s">
        <v>75</v>
      </c>
      <c r="C37" s="162" t="s">
        <v>86</v>
      </c>
      <c r="D37" s="162" t="s">
        <v>91</v>
      </c>
      <c r="E37" s="162" t="s">
        <v>77</v>
      </c>
      <c r="F37" s="162" t="s">
        <v>77</v>
      </c>
      <c r="G37" s="162" t="s">
        <v>78</v>
      </c>
      <c r="H37" s="163" t="s">
        <v>48</v>
      </c>
      <c r="I37" s="168" t="s">
        <v>92</v>
      </c>
      <c r="J37" s="160">
        <f>J38</f>
        <v>0</v>
      </c>
    </row>
    <row r="38" spans="1:10" ht="89.25" hidden="1">
      <c r="A38" s="164" t="s">
        <v>48</v>
      </c>
      <c r="B38" s="164" t="s">
        <v>75</v>
      </c>
      <c r="C38" s="164" t="s">
        <v>86</v>
      </c>
      <c r="D38" s="164" t="s">
        <v>91</v>
      </c>
      <c r="E38" s="164" t="s">
        <v>77</v>
      </c>
      <c r="F38" s="164" t="s">
        <v>77</v>
      </c>
      <c r="G38" s="164" t="s">
        <v>78</v>
      </c>
      <c r="H38" s="154" t="s">
        <v>73</v>
      </c>
      <c r="I38" s="169" t="s">
        <v>101</v>
      </c>
      <c r="J38" s="166">
        <f>J39</f>
        <v>0</v>
      </c>
    </row>
    <row r="39" spans="1:10" ht="76.5" hidden="1">
      <c r="A39" s="164" t="s">
        <v>48</v>
      </c>
      <c r="B39" s="164" t="s">
        <v>75</v>
      </c>
      <c r="C39" s="164" t="s">
        <v>86</v>
      </c>
      <c r="D39" s="164" t="s">
        <v>91</v>
      </c>
      <c r="E39" s="164" t="s">
        <v>77</v>
      </c>
      <c r="F39" s="164" t="s">
        <v>80</v>
      </c>
      <c r="G39" s="164" t="s">
        <v>78</v>
      </c>
      <c r="H39" s="154" t="s">
        <v>74</v>
      </c>
      <c r="I39" s="169" t="s">
        <v>104</v>
      </c>
      <c r="J39" s="167"/>
    </row>
    <row r="40" spans="1:10" ht="16.5" customHeight="1" hidden="1">
      <c r="A40" s="164" t="s">
        <v>48</v>
      </c>
      <c r="B40" s="164" t="s">
        <v>75</v>
      </c>
      <c r="C40" s="164" t="s">
        <v>86</v>
      </c>
      <c r="D40" s="164" t="s">
        <v>80</v>
      </c>
      <c r="E40" s="164" t="s">
        <v>77</v>
      </c>
      <c r="F40" s="164" t="s">
        <v>77</v>
      </c>
      <c r="G40" s="164" t="s">
        <v>78</v>
      </c>
      <c r="H40" s="154" t="s">
        <v>48</v>
      </c>
      <c r="I40" s="168" t="s">
        <v>82</v>
      </c>
      <c r="J40" s="166">
        <f>J41-J43</f>
        <v>0</v>
      </c>
    </row>
    <row r="41" spans="1:10" ht="25.5" hidden="1">
      <c r="A41" s="164" t="s">
        <v>48</v>
      </c>
      <c r="B41" s="164" t="s">
        <v>75</v>
      </c>
      <c r="C41" s="164" t="s">
        <v>86</v>
      </c>
      <c r="D41" s="164" t="s">
        <v>80</v>
      </c>
      <c r="E41" s="164" t="s">
        <v>77</v>
      </c>
      <c r="F41" s="164" t="s">
        <v>77</v>
      </c>
      <c r="G41" s="164" t="s">
        <v>78</v>
      </c>
      <c r="H41" s="154" t="s">
        <v>93</v>
      </c>
      <c r="I41" s="169" t="s">
        <v>94</v>
      </c>
      <c r="J41" s="166">
        <f>J42</f>
        <v>0</v>
      </c>
    </row>
    <row r="42" spans="1:10" ht="25.5" hidden="1">
      <c r="A42" s="170" t="s">
        <v>48</v>
      </c>
      <c r="B42" s="170" t="s">
        <v>75</v>
      </c>
      <c r="C42" s="170" t="s">
        <v>86</v>
      </c>
      <c r="D42" s="170" t="s">
        <v>80</v>
      </c>
      <c r="E42" s="170" t="s">
        <v>75</v>
      </c>
      <c r="F42" s="170" t="s">
        <v>80</v>
      </c>
      <c r="G42" s="170" t="s">
        <v>78</v>
      </c>
      <c r="H42" s="171" t="s">
        <v>95</v>
      </c>
      <c r="I42" s="169" t="s">
        <v>96</v>
      </c>
      <c r="J42" s="166"/>
    </row>
    <row r="43" spans="1:10" ht="25.5" hidden="1">
      <c r="A43" s="164" t="s">
        <v>48</v>
      </c>
      <c r="B43" s="164" t="s">
        <v>75</v>
      </c>
      <c r="C43" s="164" t="s">
        <v>86</v>
      </c>
      <c r="D43" s="164" t="s">
        <v>80</v>
      </c>
      <c r="E43" s="164" t="s">
        <v>77</v>
      </c>
      <c r="F43" s="164" t="s">
        <v>77</v>
      </c>
      <c r="G43" s="164" t="s">
        <v>78</v>
      </c>
      <c r="H43" s="154" t="s">
        <v>97</v>
      </c>
      <c r="I43" s="169" t="s">
        <v>98</v>
      </c>
      <c r="J43" s="166">
        <f>J44</f>
        <v>0</v>
      </c>
    </row>
    <row r="44" spans="1:10" ht="25.5" hidden="1">
      <c r="A44" s="164" t="s">
        <v>48</v>
      </c>
      <c r="B44" s="164" t="s">
        <v>75</v>
      </c>
      <c r="C44" s="164" t="s">
        <v>86</v>
      </c>
      <c r="D44" s="164" t="s">
        <v>80</v>
      </c>
      <c r="E44" s="164" t="s">
        <v>75</v>
      </c>
      <c r="F44" s="164" t="s">
        <v>80</v>
      </c>
      <c r="G44" s="164" t="s">
        <v>78</v>
      </c>
      <c r="H44" s="154" t="s">
        <v>99</v>
      </c>
      <c r="I44" s="169" t="s">
        <v>100</v>
      </c>
      <c r="J44" s="166"/>
    </row>
    <row r="45" spans="1:10" ht="26.25" customHeight="1" hidden="1">
      <c r="A45" s="162" t="s">
        <v>48</v>
      </c>
      <c r="B45" s="162" t="s">
        <v>77</v>
      </c>
      <c r="C45" s="162" t="s">
        <v>77</v>
      </c>
      <c r="D45" s="162" t="s">
        <v>77</v>
      </c>
      <c r="E45" s="162" t="s">
        <v>77</v>
      </c>
      <c r="F45" s="162" t="s">
        <v>77</v>
      </c>
      <c r="G45" s="162" t="s">
        <v>78</v>
      </c>
      <c r="H45" s="163" t="s">
        <v>48</v>
      </c>
      <c r="I45" s="168"/>
      <c r="J45" s="160">
        <f>J32+J33</f>
        <v>31504</v>
      </c>
    </row>
    <row r="46" spans="1:10" ht="1.5" customHeight="1" hidden="1">
      <c r="A46" s="99"/>
      <c r="B46" s="99"/>
      <c r="C46" s="99"/>
      <c r="D46" s="99"/>
      <c r="E46" s="99"/>
      <c r="F46" s="99"/>
      <c r="G46" s="99"/>
      <c r="H46" s="100"/>
      <c r="I46" s="101"/>
      <c r="J46" s="102"/>
    </row>
    <row r="47" spans="1:10" ht="1.5" customHeight="1" hidden="1">
      <c r="A47" s="99"/>
      <c r="B47" s="99"/>
      <c r="C47" s="99"/>
      <c r="D47" s="99"/>
      <c r="E47" s="99"/>
      <c r="F47" s="99"/>
      <c r="G47" s="99"/>
      <c r="H47" s="100"/>
      <c r="I47" s="101"/>
      <c r="J47" s="102"/>
    </row>
    <row r="48" ht="15" hidden="1"/>
  </sheetData>
  <sheetProtection/>
  <mergeCells count="11">
    <mergeCell ref="A9:J9"/>
    <mergeCell ref="I1:J1"/>
    <mergeCell ref="I2:J2"/>
    <mergeCell ref="I3:J3"/>
    <mergeCell ref="B11:H11"/>
    <mergeCell ref="I11:I12"/>
    <mergeCell ref="J11:J12"/>
    <mergeCell ref="I4:J4"/>
    <mergeCell ref="I5:J5"/>
    <mergeCell ref="I6:J6"/>
    <mergeCell ref="I7:J7"/>
  </mergeCells>
  <printOptions horizontalCentered="1"/>
  <pageMargins left="0.7874015748031497" right="0.1968503937007874" top="0.3937007874015748" bottom="0.3937007874015748" header="0.15748031496062992" footer="0.2362204724409449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2017-10-24T07:41:26Z</cp:lastPrinted>
  <dcterms:created xsi:type="dcterms:W3CDTF">2008-10-02T05:58:54Z</dcterms:created>
  <dcterms:modified xsi:type="dcterms:W3CDTF">2017-10-31T11:56:54Z</dcterms:modified>
  <cp:category/>
  <cp:version/>
  <cp:contentType/>
  <cp:contentStatus/>
</cp:coreProperties>
</file>