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 firstSheet="1" activeTab="1"/>
  </bookViews>
  <sheets>
    <sheet name="исп бюдж (СБР)_3" sheetId="2" state="hidden" r:id="rId1"/>
    <sheet name="Доходы  и Источники" sheetId="5" r:id="rId2"/>
    <sheet name="Расходы" sheetId="3" r:id="rId3"/>
  </sheets>
  <definedNames>
    <definedName name="_xlnm._FilterDatabase" localSheetId="0" hidden="1">'исп бюдж (СБР)_3'!$A$9:$N$680</definedName>
    <definedName name="_xlnm._FilterDatabase" localSheetId="2" hidden="1">Расходы!$A$8:$M$762</definedName>
    <definedName name="_xlnm.Print_Titles" localSheetId="2">Расходы!$5:$7</definedName>
    <definedName name="_xlnm.Print_Area" localSheetId="2">Расходы!$A$1:$M$762</definedName>
  </definedNames>
  <calcPr calcId="125725"/>
</workbook>
</file>

<file path=xl/calcChain.xml><?xml version="1.0" encoding="utf-8"?>
<calcChain xmlns="http://schemas.openxmlformats.org/spreadsheetml/2006/main">
  <c r="E46" i="5"/>
  <c r="E47" s="1"/>
  <c r="D47"/>
  <c r="D46"/>
  <c r="D45"/>
  <c r="E45"/>
  <c r="E21"/>
  <c r="E15"/>
  <c r="E13"/>
  <c r="E14"/>
  <c r="E12"/>
  <c r="D40"/>
  <c r="E41"/>
  <c r="D41"/>
  <c r="E35"/>
  <c r="D35"/>
  <c r="D39"/>
  <c r="D31"/>
  <c r="D38" l="1"/>
  <c r="D44" s="1"/>
  <c r="K11" i="3" l="1"/>
  <c r="K18"/>
  <c r="M18" s="1"/>
  <c r="K20"/>
  <c r="M20" s="1"/>
  <c r="K24"/>
  <c r="K23" s="1"/>
  <c r="K30"/>
  <c r="K29" s="1"/>
  <c r="K34"/>
  <c r="K39"/>
  <c r="K61"/>
  <c r="K82"/>
  <c r="M82" s="1"/>
  <c r="K96"/>
  <c r="M96" s="1"/>
  <c r="K106"/>
  <c r="K129"/>
  <c r="K135"/>
  <c r="K184"/>
  <c r="K191"/>
  <c r="K190" s="1"/>
  <c r="K197"/>
  <c r="K228"/>
  <c r="M228" s="1"/>
  <c r="K268"/>
  <c r="M268" s="1"/>
  <c r="K296"/>
  <c r="K298"/>
  <c r="M298" s="1"/>
  <c r="K300"/>
  <c r="K321"/>
  <c r="K320" s="1"/>
  <c r="K331"/>
  <c r="K330" s="1"/>
  <c r="K334"/>
  <c r="K333" s="1"/>
  <c r="M333" s="1"/>
  <c r="K338"/>
  <c r="K337" s="1"/>
  <c r="K345"/>
  <c r="M345" s="1"/>
  <c r="K351"/>
  <c r="K350" s="1"/>
  <c r="K355"/>
  <c r="K357"/>
  <c r="K359"/>
  <c r="M359" s="1"/>
  <c r="K392"/>
  <c r="M392" s="1"/>
  <c r="K461"/>
  <c r="K460" s="1"/>
  <c r="M460" s="1"/>
  <c r="K468"/>
  <c r="K482"/>
  <c r="K488"/>
  <c r="K492"/>
  <c r="K507"/>
  <c r="K513"/>
  <c r="M513" s="1"/>
  <c r="K537"/>
  <c r="M537" s="1"/>
  <c r="K557"/>
  <c r="M557" s="1"/>
  <c r="K584"/>
  <c r="M584" s="1"/>
  <c r="K663"/>
  <c r="K662" s="1"/>
  <c r="M662" s="1"/>
  <c r="K669"/>
  <c r="K674"/>
  <c r="K685"/>
  <c r="K704"/>
  <c r="K712"/>
  <c r="K714"/>
  <c r="M714" s="1"/>
  <c r="K719"/>
  <c r="K718" s="1"/>
  <c r="M718" s="1"/>
  <c r="K723"/>
  <c r="M723" s="1"/>
  <c r="K730"/>
  <c r="K736"/>
  <c r="M736" s="1"/>
  <c r="K753"/>
  <c r="K760"/>
  <c r="K759" s="1"/>
  <c r="M759" s="1"/>
  <c r="M761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5"/>
  <c r="M734"/>
  <c r="M733"/>
  <c r="M732"/>
  <c r="M731"/>
  <c r="M730"/>
  <c r="M728"/>
  <c r="M727"/>
  <c r="M726"/>
  <c r="M725"/>
  <c r="M724"/>
  <c r="M722"/>
  <c r="M721"/>
  <c r="M720"/>
  <c r="M717"/>
  <c r="M716"/>
  <c r="M715"/>
  <c r="M713"/>
  <c r="M710"/>
  <c r="M709"/>
  <c r="M708"/>
  <c r="M707"/>
  <c r="M706"/>
  <c r="M705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3"/>
  <c r="M682"/>
  <c r="M681"/>
  <c r="M680"/>
  <c r="M679"/>
  <c r="M678"/>
  <c r="M677"/>
  <c r="M676"/>
  <c r="M675"/>
  <c r="M674"/>
  <c r="M673"/>
  <c r="M672"/>
  <c r="M671"/>
  <c r="M670"/>
  <c r="M669"/>
  <c r="M667"/>
  <c r="M666"/>
  <c r="M665"/>
  <c r="M664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6"/>
  <c r="M465"/>
  <c r="M464"/>
  <c r="M463"/>
  <c r="M462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8"/>
  <c r="M357"/>
  <c r="M356"/>
  <c r="M355"/>
  <c r="M352"/>
  <c r="M351"/>
  <c r="M349"/>
  <c r="M348"/>
  <c r="M347"/>
  <c r="M346"/>
  <c r="M343"/>
  <c r="M342"/>
  <c r="M341"/>
  <c r="M340"/>
  <c r="M339"/>
  <c r="M335"/>
  <c r="M332"/>
  <c r="M329"/>
  <c r="M328"/>
  <c r="M327"/>
  <c r="M326"/>
  <c r="M325"/>
  <c r="M324"/>
  <c r="M323"/>
  <c r="M322"/>
  <c r="M321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5"/>
  <c r="M194"/>
  <c r="M193"/>
  <c r="M192"/>
  <c r="M191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3"/>
  <c r="M102"/>
  <c r="M101"/>
  <c r="M100"/>
  <c r="M99"/>
  <c r="M98"/>
  <c r="M97"/>
  <c r="M95"/>
  <c r="M94"/>
  <c r="M93"/>
  <c r="M92"/>
  <c r="M91"/>
  <c r="M90"/>
  <c r="M89"/>
  <c r="M88"/>
  <c r="M87"/>
  <c r="M86"/>
  <c r="M85"/>
  <c r="M84"/>
  <c r="M83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8"/>
  <c r="M37"/>
  <c r="M36"/>
  <c r="M35"/>
  <c r="M34"/>
  <c r="M31"/>
  <c r="M28"/>
  <c r="M27"/>
  <c r="M26"/>
  <c r="M25"/>
  <c r="M22"/>
  <c r="M21"/>
  <c r="M19"/>
  <c r="M17"/>
  <c r="M16"/>
  <c r="M15"/>
  <c r="M14"/>
  <c r="M13"/>
  <c r="M12"/>
  <c r="K684" l="1"/>
  <c r="M684" s="1"/>
  <c r="K467"/>
  <c r="M467" s="1"/>
  <c r="K344"/>
  <c r="K336" s="1"/>
  <c r="K105"/>
  <c r="M663"/>
  <c r="K668"/>
  <c r="M668" s="1"/>
  <c r="K10"/>
  <c r="M10" s="1"/>
  <c r="M11"/>
  <c r="M338"/>
  <c r="K354"/>
  <c r="K711"/>
  <c r="M711" s="1"/>
  <c r="M712"/>
  <c r="K33"/>
  <c r="M760"/>
  <c r="K60"/>
  <c r="M60" s="1"/>
  <c r="K536"/>
  <c r="M536" s="1"/>
  <c r="K134"/>
  <c r="K487"/>
  <c r="M487" s="1"/>
  <c r="K196"/>
  <c r="K189" s="1"/>
  <c r="K729"/>
  <c r="M729" s="1"/>
  <c r="M704"/>
  <c r="M320"/>
  <c r="K319"/>
  <c r="M319" s="1"/>
  <c r="M337"/>
  <c r="M29"/>
  <c r="M334"/>
  <c r="M719"/>
  <c r="M350"/>
  <c r="M461"/>
  <c r="M23"/>
  <c r="M330"/>
  <c r="M24"/>
  <c r="M30"/>
  <c r="M331"/>
  <c r="M468"/>
  <c r="M39"/>
  <c r="M344" l="1"/>
  <c r="K104"/>
  <c r="K9"/>
  <c r="M9" s="1"/>
  <c r="K32"/>
  <c r="M32" s="1"/>
  <c r="M196"/>
  <c r="M33"/>
  <c r="K353"/>
  <c r="M134"/>
  <c r="M105"/>
  <c r="M104"/>
  <c r="M336"/>
  <c r="M189"/>
  <c r="M190"/>
  <c r="M354"/>
  <c r="K762" l="1"/>
  <c r="M762" s="1"/>
  <c r="M353"/>
  <c r="E40" i="5" l="1"/>
  <c r="E32"/>
  <c r="D32" l="1"/>
  <c r="E30"/>
  <c r="C30"/>
  <c r="D23"/>
  <c r="F21"/>
  <c r="F20"/>
  <c r="F19"/>
  <c r="F18"/>
  <c r="F16"/>
  <c r="F15"/>
  <c r="F14"/>
  <c r="F13"/>
  <c r="F12"/>
  <c r="F11"/>
  <c r="F10"/>
  <c r="C9"/>
  <c r="E23" l="1"/>
  <c r="F17"/>
  <c r="E39" l="1"/>
  <c r="E31"/>
  <c r="F23"/>
  <c r="M185" i="2"/>
  <c r="M653" l="1"/>
  <c r="M652"/>
  <c r="M643"/>
  <c r="M618"/>
  <c r="M596"/>
  <c r="M595"/>
  <c r="M586"/>
  <c r="M559"/>
  <c r="M558"/>
  <c r="M543"/>
  <c r="M506"/>
  <c r="M505"/>
  <c r="M504"/>
  <c r="M466"/>
  <c r="M455"/>
  <c r="M448"/>
  <c r="M446"/>
  <c r="M442"/>
  <c r="M409"/>
  <c r="M408"/>
  <c r="M403"/>
  <c r="M364"/>
  <c r="M362"/>
  <c r="M355"/>
  <c r="M354"/>
  <c r="M335"/>
  <c r="M334"/>
  <c r="M333"/>
  <c r="M332"/>
  <c r="M308"/>
  <c r="M307"/>
  <c r="M306"/>
  <c r="E38" i="5" l="1"/>
  <c r="E44" s="1"/>
  <c r="M283" i="2"/>
  <c r="M276"/>
  <c r="M274"/>
  <c r="M270"/>
  <c r="M262"/>
  <c r="M261"/>
  <c r="M243"/>
  <c r="M231"/>
  <c r="M222"/>
  <c r="M208"/>
  <c r="M207"/>
  <c r="M202"/>
  <c r="M198" s="1"/>
  <c r="M174"/>
  <c r="M164"/>
  <c r="M84"/>
  <c r="M83"/>
  <c r="M30"/>
  <c r="M29"/>
  <c r="M28"/>
  <c r="M23"/>
  <c r="M22"/>
  <c r="K17"/>
  <c r="L17"/>
  <c r="M27" l="1"/>
  <c r="M9"/>
  <c r="M212"/>
  <c r="K27"/>
  <c r="K9"/>
  <c r="L9"/>
  <c r="L27"/>
  <c r="J2"/>
  <c r="J3"/>
  <c r="M680" l="1"/>
  <c r="J4"/>
  <c r="H680"/>
  <c r="I680"/>
  <c r="K680"/>
  <c r="G18"/>
  <c r="G680" l="1"/>
  <c r="J27"/>
  <c r="G679"/>
  <c r="G678"/>
  <c r="G664"/>
  <c r="G665"/>
  <c r="G666"/>
  <c r="G667"/>
  <c r="G668"/>
  <c r="G669"/>
  <c r="G670"/>
  <c r="G671"/>
  <c r="G672"/>
  <c r="G673"/>
  <c r="G674"/>
  <c r="G675"/>
  <c r="G676"/>
  <c r="G67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09"/>
  <c r="G210"/>
  <c r="G211"/>
  <c r="G212"/>
  <c r="G213"/>
  <c r="G214"/>
  <c r="G215"/>
  <c r="G216"/>
  <c r="G217"/>
  <c r="G218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12"/>
  <c r="G13"/>
  <c r="G14"/>
  <c r="G15"/>
  <c r="G16"/>
  <c r="G17"/>
  <c r="J17" s="1"/>
  <c r="J9" s="1"/>
  <c r="J680" s="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10"/>
  <c r="G11"/>
  <c r="G9"/>
  <c r="L680" l="1"/>
</calcChain>
</file>

<file path=xl/sharedStrings.xml><?xml version="1.0" encoding="utf-8"?>
<sst xmlns="http://schemas.openxmlformats.org/spreadsheetml/2006/main" count="5706" uniqueCount="1620">
  <si>
    <t>(подпись)</t>
  </si>
  <si>
    <t>Итого:</t>
  </si>
  <si>
    <t>000</t>
  </si>
  <si>
    <t>0000000000</t>
  </si>
  <si>
    <t/>
  </si>
  <si>
    <t>730</t>
  </si>
  <si>
    <t>99.0.00.00994</t>
  </si>
  <si>
    <t>Обслуживание муниципального долга</t>
  </si>
  <si>
    <t>00.0.00.00000</t>
  </si>
  <si>
    <t>830</t>
  </si>
  <si>
    <t>99.0.00.29000</t>
  </si>
  <si>
    <t>Исполнение судебных актов</t>
  </si>
  <si>
    <t>620</t>
  </si>
  <si>
    <t>15.2.01.15218</t>
  </si>
  <si>
    <t>Субсидии автономным учреждениям</t>
  </si>
  <si>
    <t>15.2.01.15217</t>
  </si>
  <si>
    <t>15.2.01.00001</t>
  </si>
  <si>
    <t>15.2.01.15216</t>
  </si>
  <si>
    <t>15.2.01.00021</t>
  </si>
  <si>
    <t>15.2.01.00015</t>
  </si>
  <si>
    <t>15.2.01.00006</t>
  </si>
  <si>
    <t>15.2.01.00005</t>
  </si>
  <si>
    <t>15.2.01.00004</t>
  </si>
  <si>
    <t>15.2.01.00003</t>
  </si>
  <si>
    <t>15.2.01.00002</t>
  </si>
  <si>
    <t>15.1.01.15117</t>
  </si>
  <si>
    <t>240</t>
  </si>
  <si>
    <t>15.1.01.15114</t>
  </si>
  <si>
    <t>Иные закупки товаров, работ и услуг для обеспечения государственных (муниципальных) нужд</t>
  </si>
  <si>
    <t>15.1.01.15111</t>
  </si>
  <si>
    <t>15.1.01.15112</t>
  </si>
  <si>
    <t>02.3.01.00011</t>
  </si>
  <si>
    <t>02.3.01.00007</t>
  </si>
  <si>
    <t>850</t>
  </si>
  <si>
    <t>02.3.01.00006</t>
  </si>
  <si>
    <t>Уплата налогов, сборов и иных платежей</t>
  </si>
  <si>
    <t>02.3.01.00005</t>
  </si>
  <si>
    <t>02.3.01.00004</t>
  </si>
  <si>
    <t>02.3.01.00003</t>
  </si>
  <si>
    <t>02.3.01.00002</t>
  </si>
  <si>
    <t>110</t>
  </si>
  <si>
    <t>02.3.01.00001</t>
  </si>
  <si>
    <t>Расходы на выплаты персоналу казенных учреждений</t>
  </si>
  <si>
    <t>02.1.01.02112</t>
  </si>
  <si>
    <t>610</t>
  </si>
  <si>
    <t>Субсидии бюджетным учреждениям</t>
  </si>
  <si>
    <t>02.1.02.S2510</t>
  </si>
  <si>
    <t>02.1.02.00043</t>
  </si>
  <si>
    <t>02.1.01.00333</t>
  </si>
  <si>
    <t>02.1.01.00300</t>
  </si>
  <si>
    <t>02.1.01.00015</t>
  </si>
  <si>
    <t>02.1.01.00011</t>
  </si>
  <si>
    <t>02.1.01.00010</t>
  </si>
  <si>
    <t>02.1.01.00007</t>
  </si>
  <si>
    <t>02.1.01.00006</t>
  </si>
  <si>
    <t>02.1.01.00005</t>
  </si>
  <si>
    <t>02.1.01.00004</t>
  </si>
  <si>
    <t>02.1.01.00003</t>
  </si>
  <si>
    <t>02.1.01.00002</t>
  </si>
  <si>
    <t>02.1.01.00001</t>
  </si>
  <si>
    <t>07.1.05.07154</t>
  </si>
  <si>
    <t>07.1.02.07127</t>
  </si>
  <si>
    <t>07.1.02.07124</t>
  </si>
  <si>
    <t>04.1.02.04123</t>
  </si>
  <si>
    <t>02.2.01.02218</t>
  </si>
  <si>
    <t>02.2.01.02217</t>
  </si>
  <si>
    <t>02.2.01.02122</t>
  </si>
  <si>
    <t>02.2.01.02112</t>
  </si>
  <si>
    <t>02.2.01.00043</t>
  </si>
  <si>
    <t>02.2.01.00020</t>
  </si>
  <si>
    <t>02.2.01.00011</t>
  </si>
  <si>
    <t>02.2.01.00010</t>
  </si>
  <si>
    <t>02.2.01.00008</t>
  </si>
  <si>
    <t>02.2.01.00007</t>
  </si>
  <si>
    <t>02.2.01.00006</t>
  </si>
  <si>
    <t>02.2.01.00005</t>
  </si>
  <si>
    <t>02.2.01.00004</t>
  </si>
  <si>
    <t>02.2.01.00003</t>
  </si>
  <si>
    <t>02.2.01.00002</t>
  </si>
  <si>
    <t>02.2.01.00001</t>
  </si>
  <si>
    <t>320</t>
  </si>
  <si>
    <t>Социальные выплаты гражданам, кроме публичных нормативных социальных выплат</t>
  </si>
  <si>
    <t>330</t>
  </si>
  <si>
    <t>99.0.00.00997</t>
  </si>
  <si>
    <t>Публичные нормативные выплаты гражданам несоциального характера</t>
  </si>
  <si>
    <t>630</t>
  </si>
  <si>
    <t>17.1.02.17121</t>
  </si>
  <si>
    <t>Субсидии некоммерческим организациям (за исключением государственных (муниципальных) учреждений)</t>
  </si>
  <si>
    <t>09.6.01.S0220</t>
  </si>
  <si>
    <t>09.4.01.09401</t>
  </si>
  <si>
    <t>310</t>
  </si>
  <si>
    <t>04.4.05.04452</t>
  </si>
  <si>
    <t>Публичные нормативные социальные выплаты гражданам</t>
  </si>
  <si>
    <t>04.3.01.04331</t>
  </si>
  <si>
    <t>12.1.04.12142</t>
  </si>
  <si>
    <t>03.8.01.00300</t>
  </si>
  <si>
    <t>03.8.01.00011</t>
  </si>
  <si>
    <t>03.8.01.00007</t>
  </si>
  <si>
    <t>03.8.01.00006</t>
  </si>
  <si>
    <t>03.8.01.00005</t>
  </si>
  <si>
    <t>03.8.01.00004</t>
  </si>
  <si>
    <t>03.8.01.00003</t>
  </si>
  <si>
    <t>03.8.01.00001</t>
  </si>
  <si>
    <t>07.1.02.07126</t>
  </si>
  <si>
    <t>07.1.02.07123</t>
  </si>
  <si>
    <t>07.1.01.07112</t>
  </si>
  <si>
    <t>07.1.01.07111</t>
  </si>
  <si>
    <t>04.1.02.04122</t>
  </si>
  <si>
    <t>410</t>
  </si>
  <si>
    <t>03.6.03.S4210</t>
  </si>
  <si>
    <t>Бюджетные инвестиции</t>
  </si>
  <si>
    <t>03.6.02.S4210</t>
  </si>
  <si>
    <t>03.6.02.03977</t>
  </si>
  <si>
    <t>03.6.01.00043</t>
  </si>
  <si>
    <t>03.5.01.S0440</t>
  </si>
  <si>
    <t>03.5.01.00043</t>
  </si>
  <si>
    <t>03.5.01.00007</t>
  </si>
  <si>
    <t>03.5.01.00004</t>
  </si>
  <si>
    <t>03.5.01.00003</t>
  </si>
  <si>
    <t>03.5.01.00002</t>
  </si>
  <si>
    <t>03.5.01.00001</t>
  </si>
  <si>
    <t>03.4.02.03422</t>
  </si>
  <si>
    <t>03.4.01.S0443</t>
  </si>
  <si>
    <t>03.4.01.S0440</t>
  </si>
  <si>
    <t>03.4.01.03136</t>
  </si>
  <si>
    <t>03.4.01.03135</t>
  </si>
  <si>
    <t>03.4.01.03134</t>
  </si>
  <si>
    <t>03.4.01.00300</t>
  </si>
  <si>
    <t>03.4.01.00015</t>
  </si>
  <si>
    <t>03.4.01.00014</t>
  </si>
  <si>
    <t>03.4.01.00012</t>
  </si>
  <si>
    <t>03.4.01.00011</t>
  </si>
  <si>
    <t>03.4.01.00010</t>
  </si>
  <si>
    <t>03.4.01.00009</t>
  </si>
  <si>
    <t>03.4.01.00007</t>
  </si>
  <si>
    <t>03.4.01.00006</t>
  </si>
  <si>
    <t>03.4.01.00005</t>
  </si>
  <si>
    <t>03.4.01.00004</t>
  </si>
  <si>
    <t>03.4.01.00003</t>
  </si>
  <si>
    <t>03.4.01.00002</t>
  </si>
  <si>
    <t>03.4.01.00001</t>
  </si>
  <si>
    <t>03.3.01.S0440</t>
  </si>
  <si>
    <t>03.3.01.03120</t>
  </si>
  <si>
    <t>03.3.01.00014</t>
  </si>
  <si>
    <t>03.3.01.00013</t>
  </si>
  <si>
    <t>03.3.01.00012</t>
  </si>
  <si>
    <t>03.3.01.00011</t>
  </si>
  <si>
    <t>03.3.01.00010</t>
  </si>
  <si>
    <t>03.3.01.00009</t>
  </si>
  <si>
    <t>03.3.01.00007</t>
  </si>
  <si>
    <t>03.3.01.00006</t>
  </si>
  <si>
    <t>03.3.01.00005</t>
  </si>
  <si>
    <t>03.3.01.00004</t>
  </si>
  <si>
    <t>03.3.01.00003</t>
  </si>
  <si>
    <t>03.3.01.00002</t>
  </si>
  <si>
    <t>03.3.01.00001</t>
  </si>
  <si>
    <t>03.2.01.S0440</t>
  </si>
  <si>
    <t>03.2.01.00014</t>
  </si>
  <si>
    <t>03.2.01.00013</t>
  </si>
  <si>
    <t>03.2.01.00012</t>
  </si>
  <si>
    <t>03.2.01.00011</t>
  </si>
  <si>
    <t>03.2.01.00010</t>
  </si>
  <si>
    <t>03.2.01.00009</t>
  </si>
  <si>
    <t>03.2.01.00007</t>
  </si>
  <si>
    <t>03.2.01.00006</t>
  </si>
  <si>
    <t>03.2.01.00005</t>
  </si>
  <si>
    <t>03.2.01.00004</t>
  </si>
  <si>
    <t>03.2.01.00003</t>
  </si>
  <si>
    <t>03.2.01.00002</t>
  </si>
  <si>
    <t>03.2.01.00001</t>
  </si>
  <si>
    <t>17.2.02.00300</t>
  </si>
  <si>
    <t>17.2.01.00043</t>
  </si>
  <si>
    <t>17.2.01.00007</t>
  </si>
  <si>
    <t>17.2.01.00006</t>
  </si>
  <si>
    <t>17.2.01.00005</t>
  </si>
  <si>
    <t>17.2.01.00004</t>
  </si>
  <si>
    <t>17.2.01.00003</t>
  </si>
  <si>
    <t>17.2.01.00002</t>
  </si>
  <si>
    <t>17.2.01.00001</t>
  </si>
  <si>
    <t>07.1.08.07186</t>
  </si>
  <si>
    <t>07.1.04.07144</t>
  </si>
  <si>
    <t>04.2.02.S2190</t>
  </si>
  <si>
    <t>19.1.02.00008</t>
  </si>
  <si>
    <t>12.1.05.00008</t>
  </si>
  <si>
    <t>06.5.01.00008</t>
  </si>
  <si>
    <t>06.3.01.00008</t>
  </si>
  <si>
    <t>06.2.01.00008</t>
  </si>
  <si>
    <t>03.8.01.00008</t>
  </si>
  <si>
    <t>03.4.01.00008</t>
  </si>
  <si>
    <t>03.3.01.00008</t>
  </si>
  <si>
    <t>03.2.01.00008</t>
  </si>
  <si>
    <t>02.3.01.00008</t>
  </si>
  <si>
    <t>01.3.02.01320</t>
  </si>
  <si>
    <t>01.3.02.00012</t>
  </si>
  <si>
    <t>01.3.02.00011</t>
  </si>
  <si>
    <t>01.3.02.00010</t>
  </si>
  <si>
    <t>01.3.02.00009</t>
  </si>
  <si>
    <t>01.3.02.00007</t>
  </si>
  <si>
    <t>01.3.02.00006</t>
  </si>
  <si>
    <t>01.3.02.00005</t>
  </si>
  <si>
    <t>01.3.02.00004</t>
  </si>
  <si>
    <t>01.3.02.00003</t>
  </si>
  <si>
    <t>01.3.02.00002</t>
  </si>
  <si>
    <t>01.3.02.00001</t>
  </si>
  <si>
    <t>01.2.09.S4480</t>
  </si>
  <si>
    <t>01.2.09.01977</t>
  </si>
  <si>
    <t>01.2.09.01974</t>
  </si>
  <si>
    <t>01.2.09.01973</t>
  </si>
  <si>
    <t>13.0.02.13221</t>
  </si>
  <si>
    <t>13.0.01.13112</t>
  </si>
  <si>
    <t>13.0.01.13111</t>
  </si>
  <si>
    <t>13.0.03.13333</t>
  </si>
  <si>
    <t>18.0.01.S2660</t>
  </si>
  <si>
    <t>810</t>
  </si>
  <si>
    <t>13.0.03.S0960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</si>
  <si>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</si>
  <si>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13.0.03.13332</t>
  </si>
  <si>
    <t>13.0.03.13331</t>
  </si>
  <si>
    <t>11.2.09.11291</t>
  </si>
  <si>
    <t>11.2.07.00200</t>
  </si>
  <si>
    <t>11.2.07.00015</t>
  </si>
  <si>
    <t>11.2.07.00011</t>
  </si>
  <si>
    <t>11.2.07.00008</t>
  </si>
  <si>
    <t>11.2.07.00007</t>
  </si>
  <si>
    <t>11.2.07.00006</t>
  </si>
  <si>
    <t>11.2.07.00005</t>
  </si>
  <si>
    <t>11.2.07.00004</t>
  </si>
  <si>
    <t>11.2.07.00003</t>
  </si>
  <si>
    <t>11.2.07.00002</t>
  </si>
  <si>
    <t>11.2.07.00001</t>
  </si>
  <si>
    <t>11.2.06.11263</t>
  </si>
  <si>
    <t>11.2.06.11261</t>
  </si>
  <si>
    <t>11.2.04.S0280</t>
  </si>
  <si>
    <t>11.2.04.04443</t>
  </si>
  <si>
    <t>11.2.04.04442</t>
  </si>
  <si>
    <t>11.2.03.11231</t>
  </si>
  <si>
    <t>11.2.02.S2630</t>
  </si>
  <si>
    <t>11.2.02.11223</t>
  </si>
  <si>
    <t>11.2.02.11222</t>
  </si>
  <si>
    <t>11.1.10.10110</t>
  </si>
  <si>
    <t>11.1.04.04441</t>
  </si>
  <si>
    <t>11.1.03.S1360</t>
  </si>
  <si>
    <t>11.1.03.11136</t>
  </si>
  <si>
    <t>11.1.03.11135</t>
  </si>
  <si>
    <t>11.1.03.11131</t>
  </si>
  <si>
    <t>11.1.02.11121</t>
  </si>
  <si>
    <t>11.1.01.11114</t>
  </si>
  <si>
    <t>11.1.01.11113</t>
  </si>
  <si>
    <t>11.1.01.11112</t>
  </si>
  <si>
    <t>11.1.01.11111</t>
  </si>
  <si>
    <t>06.5.02.0652А</t>
  </si>
  <si>
    <t>06.5.02.06528</t>
  </si>
  <si>
    <t>06.5.02.06527</t>
  </si>
  <si>
    <t>06.5.02.06526</t>
  </si>
  <si>
    <t>06.5.02.06525</t>
  </si>
  <si>
    <t>06.5.02.06524</t>
  </si>
  <si>
    <t>06.5.02.06523</t>
  </si>
  <si>
    <t>06.5.02.06521</t>
  </si>
  <si>
    <t>06.5.01.06511</t>
  </si>
  <si>
    <t>06.5.01.00043</t>
  </si>
  <si>
    <t>06.5.01.00007</t>
  </si>
  <si>
    <t>06.5.01.00006</t>
  </si>
  <si>
    <t>06.5.01.00005</t>
  </si>
  <si>
    <t>06.5.01.00004</t>
  </si>
  <si>
    <t>06.5.01.00003</t>
  </si>
  <si>
    <t>06.5.01.00002</t>
  </si>
  <si>
    <t>06.5.01.00001</t>
  </si>
  <si>
    <t>14.0.04.14041</t>
  </si>
  <si>
    <t>14.0.03.14032</t>
  </si>
  <si>
    <t>14.0.03.14031</t>
  </si>
  <si>
    <t>14.0.02.14023</t>
  </si>
  <si>
    <t>14.0.02.14022</t>
  </si>
  <si>
    <t>14.0.02.14021</t>
  </si>
  <si>
    <t>14.0.01.14013</t>
  </si>
  <si>
    <t>14.0.01.14012</t>
  </si>
  <si>
    <t>14.0.01.14011</t>
  </si>
  <si>
    <t>840</t>
  </si>
  <si>
    <t>08.3.03.08311</t>
  </si>
  <si>
    <t>Исполнение государственных (муниципальных) гарантий</t>
  </si>
  <si>
    <t>08.3.02.S4080</t>
  </si>
  <si>
    <t>08.3.02.0832А</t>
  </si>
  <si>
    <t>08.3.02.08326</t>
  </si>
  <si>
    <t>08.3.02.08323</t>
  </si>
  <si>
    <t>08.3.01.08312</t>
  </si>
  <si>
    <t>08.1.01.08119</t>
  </si>
  <si>
    <t>08.1.01.08113</t>
  </si>
  <si>
    <t>01.2.09.01972</t>
  </si>
  <si>
    <t>11.3.04.11342</t>
  </si>
  <si>
    <t>11.3.04.11341</t>
  </si>
  <si>
    <t>11.3.02.11323</t>
  </si>
  <si>
    <t>11.3.02.11322</t>
  </si>
  <si>
    <t>11.3.02.11321</t>
  </si>
  <si>
    <t>11.3.01.S0950</t>
  </si>
  <si>
    <t>09.2.01.S9602</t>
  </si>
  <si>
    <t>09.2.01.09213</t>
  </si>
  <si>
    <t>09.2.01.09212</t>
  </si>
  <si>
    <t>16.0.03.16334</t>
  </si>
  <si>
    <t>16.0.03.16333</t>
  </si>
  <si>
    <t>16.0.03.16332</t>
  </si>
  <si>
    <t>16.0.03.16331</t>
  </si>
  <si>
    <t>16.0.02.16222</t>
  </si>
  <si>
    <t>16.0.02.16221</t>
  </si>
  <si>
    <t>16.0.01.16111</t>
  </si>
  <si>
    <t>06.3.02.06327</t>
  </si>
  <si>
    <t>06.3.02.06325</t>
  </si>
  <si>
    <t>06.3.02.06321</t>
  </si>
  <si>
    <t>06.3.01.06313</t>
  </si>
  <si>
    <t>06.3.01.06312</t>
  </si>
  <si>
    <t>06.3.01.06311</t>
  </si>
  <si>
    <t>06.3.01.00019</t>
  </si>
  <si>
    <t>06.3.01.00018</t>
  </si>
  <si>
    <t>06.3.01.00011</t>
  </si>
  <si>
    <t>06.3.01.00005</t>
  </si>
  <si>
    <t>06.3.01.00004</t>
  </si>
  <si>
    <t>06.3.01.00003</t>
  </si>
  <si>
    <t>06.3.01.00002</t>
  </si>
  <si>
    <t>06.3.01.00001</t>
  </si>
  <si>
    <t>03.7.03.03732</t>
  </si>
  <si>
    <t>03.7.02.0372А</t>
  </si>
  <si>
    <t>03.7.02.03728</t>
  </si>
  <si>
    <t>03.7.02.03724</t>
  </si>
  <si>
    <t>03.7.02.03723</t>
  </si>
  <si>
    <t>03.7.02.03722</t>
  </si>
  <si>
    <t>03.7.01.03715</t>
  </si>
  <si>
    <t>03.7.01.03711</t>
  </si>
  <si>
    <t>03.7.01.00300</t>
  </si>
  <si>
    <t>03.7.01.00007</t>
  </si>
  <si>
    <t>03.7.01.00004</t>
  </si>
  <si>
    <t>03.7.01.00001</t>
  </si>
  <si>
    <t>03.6.02.03972</t>
  </si>
  <si>
    <t>01.2.09.01971</t>
  </si>
  <si>
    <t>19.2.04.S0940</t>
  </si>
  <si>
    <t>19.2.03.19331</t>
  </si>
  <si>
    <t>19.2.02.19221</t>
  </si>
  <si>
    <t>19.2.01.19212</t>
  </si>
  <si>
    <t>19.2.01.19211</t>
  </si>
  <si>
    <t>19.1.03.S0860</t>
  </si>
  <si>
    <t>10.3.01.10311</t>
  </si>
  <si>
    <t>10.2.02.10222</t>
  </si>
  <si>
    <t>10.2.02.10221</t>
  </si>
  <si>
    <t>10.2.01.S0240</t>
  </si>
  <si>
    <t>10.2.01.10212</t>
  </si>
  <si>
    <t>10.2.01.10211</t>
  </si>
  <si>
    <t>10.1.01.10111</t>
  </si>
  <si>
    <t>06.4.01.S1100</t>
  </si>
  <si>
    <t>08.3.02.0832В</t>
  </si>
  <si>
    <t>08.3.02.0832Б</t>
  </si>
  <si>
    <t>07.1.05.07153</t>
  </si>
  <si>
    <t>07.1.05.07152</t>
  </si>
  <si>
    <t>07.1.02.0712Б</t>
  </si>
  <si>
    <t>07.1.01.07114</t>
  </si>
  <si>
    <t>99.0.00.00993</t>
  </si>
  <si>
    <t>99.0.00.00992</t>
  </si>
  <si>
    <t>07.5.04.07441</t>
  </si>
  <si>
    <t>07.5.03.07531</t>
  </si>
  <si>
    <t>07.5.01.07513</t>
  </si>
  <si>
    <t>07.4.04.07444</t>
  </si>
  <si>
    <t>07.3.03.00007</t>
  </si>
  <si>
    <t>07.3.03.00006</t>
  </si>
  <si>
    <t>07.3.03.00005</t>
  </si>
  <si>
    <t>07.3.03.00004</t>
  </si>
  <si>
    <t>07.3.03.00003</t>
  </si>
  <si>
    <t>07.3.03.00002</t>
  </si>
  <si>
    <t>07.3.03.00001</t>
  </si>
  <si>
    <t>07.2.03.07231</t>
  </si>
  <si>
    <t>07.2.03.00003</t>
  </si>
  <si>
    <t>07.2.03.00001</t>
  </si>
  <si>
    <t>07.2.02.07224</t>
  </si>
  <si>
    <t>07.6.04.07641</t>
  </si>
  <si>
    <t>07.6.03.07631</t>
  </si>
  <si>
    <t>07.6.02.07623</t>
  </si>
  <si>
    <t>07.6.02.07622</t>
  </si>
  <si>
    <t>07.6.01.07611</t>
  </si>
  <si>
    <t>120</t>
  </si>
  <si>
    <t>Расходы на выплаты персоналу государственных (муниципальных) органов</t>
  </si>
  <si>
    <t>99.0.00.99996</t>
  </si>
  <si>
    <t>99.0.00.99995</t>
  </si>
  <si>
    <t>19.1.04.S2680</t>
  </si>
  <si>
    <t>19.1.02.00043</t>
  </si>
  <si>
    <t>19.1.02.00022</t>
  </si>
  <si>
    <t>19.1.02.00012</t>
  </si>
  <si>
    <t>19.1.02.00007</t>
  </si>
  <si>
    <t>19.1.02.00006</t>
  </si>
  <si>
    <t>19.1.02.00005</t>
  </si>
  <si>
    <t>19.1.02.00004</t>
  </si>
  <si>
    <t>19.1.02.00003</t>
  </si>
  <si>
    <t>19.1.02.00002</t>
  </si>
  <si>
    <t>19.1.02.00001</t>
  </si>
  <si>
    <t>17.1.01.00300</t>
  </si>
  <si>
    <t>16.0.04.16442</t>
  </si>
  <si>
    <t>16.0.04.16441</t>
  </si>
  <si>
    <t>14.0.05.14052</t>
  </si>
  <si>
    <t>14.0.05.14051</t>
  </si>
  <si>
    <t>12.5.05.00007</t>
  </si>
  <si>
    <t>12.5.05.00006</t>
  </si>
  <si>
    <t>12.5.05.00005</t>
  </si>
  <si>
    <t>12.5.05.00004</t>
  </si>
  <si>
    <t>12.5.05.00003</t>
  </si>
  <si>
    <t>12.5.05.00002</t>
  </si>
  <si>
    <t>12.5.05.00001</t>
  </si>
  <si>
    <t>12.5.04.12410</t>
  </si>
  <si>
    <t>12.5.04.00015</t>
  </si>
  <si>
    <t>12.5.04.00011</t>
  </si>
  <si>
    <t>12.5.04.00007</t>
  </si>
  <si>
    <t>12.5.04.00006</t>
  </si>
  <si>
    <t>12.5.04.00005</t>
  </si>
  <si>
    <t>12.5.04.00004</t>
  </si>
  <si>
    <t>12.5.04.00003</t>
  </si>
  <si>
    <t>12.5.04.00002</t>
  </si>
  <si>
    <t>12.5.04.00001</t>
  </si>
  <si>
    <t>11.1.05.05551</t>
  </si>
  <si>
    <t>06.2.01.00012</t>
  </si>
  <si>
    <t>06.2.01.00011</t>
  </si>
  <si>
    <t>06.2.01.00007</t>
  </si>
  <si>
    <t>06.2.01.00005</t>
  </si>
  <si>
    <t>06.2.01.00004</t>
  </si>
  <si>
    <t>06.2.01.00003</t>
  </si>
  <si>
    <t>06.2.01.00001</t>
  </si>
  <si>
    <t>04.1.02.04126</t>
  </si>
  <si>
    <t>04.1.02.04125</t>
  </si>
  <si>
    <t>16.0.05.00001</t>
  </si>
  <si>
    <t>12.5.01.12515</t>
  </si>
  <si>
    <t>12.5.01.12511</t>
  </si>
  <si>
    <t>12.5.01.12221</t>
  </si>
  <si>
    <t>12.5.01.12214</t>
  </si>
  <si>
    <t>12.5.01.00300</t>
  </si>
  <si>
    <t>12.5.01.00043</t>
  </si>
  <si>
    <t>12.5.01.00021</t>
  </si>
  <si>
    <t>12.5.01.00019</t>
  </si>
  <si>
    <t>12.5.01.00018</t>
  </si>
  <si>
    <t>12.5.01.00011</t>
  </si>
  <si>
    <t>12.5.01.00007</t>
  </si>
  <si>
    <t>12.5.01.00006</t>
  </si>
  <si>
    <t>12.5.01.00005</t>
  </si>
  <si>
    <t>12.5.01.00003</t>
  </si>
  <si>
    <t>12.5.01.00002</t>
  </si>
  <si>
    <t>12.5.01.00001</t>
  </si>
  <si>
    <t>12.4.02.00001</t>
  </si>
  <si>
    <t>12.3.01.00001</t>
  </si>
  <si>
    <t>12.1.04.12143</t>
  </si>
  <si>
    <t>05.1.06.00300</t>
  </si>
  <si>
    <t>12.5.01.10000</t>
  </si>
  <si>
    <t>Администрация Рузского городского округа Московской области</t>
  </si>
  <si>
    <t>70.0.00.11000</t>
  </si>
  <si>
    <t>70.0.00.00007</t>
  </si>
  <si>
    <t>70.0.00.00006</t>
  </si>
  <si>
    <t>70.0.00.00005</t>
  </si>
  <si>
    <t>70.0.00.00003</t>
  </si>
  <si>
    <t>70.0.00.00001</t>
  </si>
  <si>
    <t>Контрольно-счетная палата Рузского городского округа Московской области</t>
  </si>
  <si>
    <t>70.0.00.22000</t>
  </si>
  <si>
    <t>70.0.00.00300</t>
  </si>
  <si>
    <t>Совет депутатов Рузского городского округа Московской области</t>
  </si>
  <si>
    <t>10.4.03.10437</t>
  </si>
  <si>
    <t>10.4.03.10434</t>
  </si>
  <si>
    <t>10.4.03.10433</t>
  </si>
  <si>
    <t>10.4.01.10411</t>
  </si>
  <si>
    <t>01.4.02.01429</t>
  </si>
  <si>
    <t>01.4.02.01428</t>
  </si>
  <si>
    <t>01.4.02.01123</t>
  </si>
  <si>
    <t>01.4.02.00300</t>
  </si>
  <si>
    <t>01.4.02.00019</t>
  </si>
  <si>
    <t>01.4.02.00011</t>
  </si>
  <si>
    <t>01.4.02.00007</t>
  </si>
  <si>
    <t>01.4.02.00006</t>
  </si>
  <si>
    <t>01.4.02.00005</t>
  </si>
  <si>
    <t>01.4.02.00003</t>
  </si>
  <si>
    <t>01.4.02.00002</t>
  </si>
  <si>
    <t>01.4.02.00001</t>
  </si>
  <si>
    <t>10.4.03.10436</t>
  </si>
  <si>
    <t>10.4.03.10435</t>
  </si>
  <si>
    <t>10.4.02.10426</t>
  </si>
  <si>
    <t>10.4.02.10423</t>
  </si>
  <si>
    <t>10.4.02.10421</t>
  </si>
  <si>
    <t>01.3.02.12410</t>
  </si>
  <si>
    <t>01.3.02.01123</t>
  </si>
  <si>
    <t>01.3.02.01116</t>
  </si>
  <si>
    <t>01.3.02.00333</t>
  </si>
  <si>
    <t>01.3.02.00017</t>
  </si>
  <si>
    <t>01.3.02.00016</t>
  </si>
  <si>
    <t>19.2.05.S2490</t>
  </si>
  <si>
    <t>10.4.03.10432</t>
  </si>
  <si>
    <t>10.4.03.10431</t>
  </si>
  <si>
    <t>10.4.02.10425</t>
  </si>
  <si>
    <t>10.4.02.10424</t>
  </si>
  <si>
    <t>10.4.02.10422</t>
  </si>
  <si>
    <t>07.3.01.07312</t>
  </si>
  <si>
    <t>07.3.01.07311</t>
  </si>
  <si>
    <t>07.1.02.07121</t>
  </si>
  <si>
    <t>04.1.02.04121</t>
  </si>
  <si>
    <t>01.2.02.S2270</t>
  </si>
  <si>
    <t>01.2.02.S2260</t>
  </si>
  <si>
    <t>01.2.02.S0600</t>
  </si>
  <si>
    <t>01.2.02.01237</t>
  </si>
  <si>
    <t>01.2.02.01236</t>
  </si>
  <si>
    <t>01.2.02.01234</t>
  </si>
  <si>
    <t>01.2.02.01221</t>
  </si>
  <si>
    <t>01.2.02.01214</t>
  </si>
  <si>
    <t>01.2.02.01127</t>
  </si>
  <si>
    <t>01.2.02.01123</t>
  </si>
  <si>
    <t>01.2.02.01122</t>
  </si>
  <si>
    <t>01.2.02.01119</t>
  </si>
  <si>
    <t>01.2.02.00043</t>
  </si>
  <si>
    <t>01.2.02.00022</t>
  </si>
  <si>
    <t>01.2.02.00016</t>
  </si>
  <si>
    <t>01.2.02.00011</t>
  </si>
  <si>
    <t>01.2.02.00010</t>
  </si>
  <si>
    <t>01.2.02.00007</t>
  </si>
  <si>
    <t>01.2.02.00006</t>
  </si>
  <si>
    <t>01.2.02.00005</t>
  </si>
  <si>
    <t>01.2.02.00004</t>
  </si>
  <si>
    <t>01.2.02.00003</t>
  </si>
  <si>
    <t>01.2.02.00002</t>
  </si>
  <si>
    <t>01.2.02.00001</t>
  </si>
  <si>
    <t>07.1.02.07125</t>
  </si>
  <si>
    <t>01.1.04.01129</t>
  </si>
  <si>
    <t>01.1.03.S2590</t>
  </si>
  <si>
    <t>01.1.03.S0600</t>
  </si>
  <si>
    <t>01.1.03.01128</t>
  </si>
  <si>
    <t>01.1.03.01127</t>
  </si>
  <si>
    <t>01.1.03.01123</t>
  </si>
  <si>
    <t>01.1.03.01119</t>
  </si>
  <si>
    <t>01.1.03.01116</t>
  </si>
  <si>
    <t>01.1.03.00043</t>
  </si>
  <si>
    <t>01.1.03.00023</t>
  </si>
  <si>
    <t>01.1.03.00022</t>
  </si>
  <si>
    <t>01.1.03.00016</t>
  </si>
  <si>
    <t>01.1.03.00011</t>
  </si>
  <si>
    <t>01.1.03.00010</t>
  </si>
  <si>
    <t>01.1.03.00007</t>
  </si>
  <si>
    <t>01.1.03.00006</t>
  </si>
  <si>
    <t>01.1.03.00005</t>
  </si>
  <si>
    <t>01.1.03.00004</t>
  </si>
  <si>
    <t>01.1.03.00003</t>
  </si>
  <si>
    <t>01.1.03.00002</t>
  </si>
  <si>
    <t>01.1.03.00001</t>
  </si>
  <si>
    <t>19.2.01.19213</t>
  </si>
  <si>
    <t>Муниципальное казенное учреждение Управление образования Администрации Рузского городского округа</t>
  </si>
  <si>
    <t>870</t>
  </si>
  <si>
    <t>99.0.00.05555</t>
  </si>
  <si>
    <t>99.0.00.00800</t>
  </si>
  <si>
    <t>99.0.00.00006</t>
  </si>
  <si>
    <t>07.2.01.07222</t>
  </si>
  <si>
    <t>12.5.03.00008</t>
  </si>
  <si>
    <t>12.5.03.00007</t>
  </si>
  <si>
    <t>12.5.03.00006</t>
  </si>
  <si>
    <t>12.5.03.00005</t>
  </si>
  <si>
    <t>12.5.03.00003</t>
  </si>
  <si>
    <t>12.5.03.00001</t>
  </si>
  <si>
    <t>Финансовое управление Администрации Рузского городского округа</t>
  </si>
  <si>
    <t>средства бюджетов других уровней</t>
  </si>
  <si>
    <t>средства бюджета района</t>
  </si>
  <si>
    <t>Всего</t>
  </si>
  <si>
    <t>Вид расхода</t>
  </si>
  <si>
    <t>Целевая статья</t>
  </si>
  <si>
    <t>Подраздел</t>
  </si>
  <si>
    <t>Раздел</t>
  </si>
  <si>
    <t>Код</t>
  </si>
  <si>
    <t>Наименование расходов</t>
  </si>
  <si>
    <t>Сводная бюджетная роспись</t>
  </si>
  <si>
    <t>Решение о бюджете</t>
  </si>
  <si>
    <t>Коды классификации расходов бюджета</t>
  </si>
  <si>
    <t>Сумма принятых на учет бюджетных обязательств</t>
  </si>
  <si>
    <t>Обеспечение деятельности учреждений в части обучения и повышения квалификации</t>
  </si>
  <si>
    <t>Обеспечение деятельности учреждений в части оплаты труда</t>
  </si>
  <si>
    <t>Обеспечение деятельности учреждений в части расходов на текущее содержание</t>
  </si>
  <si>
    <t>Обеспечение деятельности учреждений в части приобретения материальных запасов</t>
  </si>
  <si>
    <t>Обеспечение деятельности учреждений в части уплаты налогов, сборов</t>
  </si>
  <si>
    <t>Обеспечение деятельности учреждений в части приобретения основных средств</t>
  </si>
  <si>
    <t>Создание финансового резервного фонда для предупреждения и ликвидации чрезвычайных ситуаций, в том числе последствий террористических актов, администрацией Рузского городского округа</t>
  </si>
  <si>
    <t>Резерв для уплаты налогов, сборов и иных платежей</t>
  </si>
  <si>
    <t>Выплаты ликвидационным комиссиям и сотрудникам ликвидируемых учреждений</t>
  </si>
  <si>
    <t>Экономия по результатам конкурсных процедур</t>
  </si>
  <si>
    <t>Резерв на софинансирование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</si>
  <si>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(далее-ОСПО),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</si>
  <si>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</si>
  <si>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</si>
  <si>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</si>
  <si>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</si>
  <si>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Обеспечение деятельности учреждений в части оплаты коммунальных услуг</t>
  </si>
  <si>
    <t>Обеспечение деятельности учреждений в части расходов на информационно-коммуникационные технологии</t>
  </si>
  <si>
    <t>Подготовка к отопительному сезону</t>
  </si>
  <si>
    <t>Мероприятия по охране труда</t>
  </si>
  <si>
    <t>Подготовка к новому учебному году</t>
  </si>
  <si>
    <t>Замена приборов учета</t>
  </si>
  <si>
    <t>Разработка и утверждение нормативов образования отходов и лимитов на их размещение</t>
  </si>
  <si>
    <t>Проведение ремонтных работ зданий и сооружений</t>
  </si>
  <si>
    <t>Проведение мероприятий по обработке территории  дошкольных учреждений от клещей</t>
  </si>
  <si>
    <t xml:space="preserve">Приобретение продуктов питания для льготных категорий детей </t>
  </si>
  <si>
    <t>Обслуживание сайтов дошкольными образовательными учреждениями</t>
  </si>
  <si>
    <t>Организация питания в дошкольных учреждениях</t>
  </si>
  <si>
    <t>Проведение лабораторных исследований и испытаний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</si>
  <si>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</si>
  <si>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Мероприятия по проведению капитального ремонта муниципальных дошкольных образовательных организаций за счет средств местного бюджета</t>
  </si>
  <si>
    <t>Участие дошкольных учреждений округа в областном конкурсе муниципальных дошкольных образовательных учреждений на присвоение статуса региональной инновационной площадки</t>
  </si>
  <si>
    <t>Приобретение и монтаж систем видеонаблюдения для объектов подведомственных Управлению образования</t>
  </si>
  <si>
    <t>Приобретение и монтаж видеодомофонов для входных дверей и калиток муниципальных учреждений, подведомственных Управлению образования</t>
  </si>
  <si>
    <t>Подписка на газету "Добрая дорога детства" во все общеобразовательные и дошкольные учреждения</t>
  </si>
  <si>
    <t>Приобретение светоотражающих элементов для воспитанников и учащихся образовательных учреждений</t>
  </si>
  <si>
    <t>Выполнение других обязательств муниципального образования</t>
  </si>
  <si>
    <t>Приобретение продуктов питания</t>
  </si>
  <si>
    <t>Обслуживание сайтов общеобразовательными учреждениями</t>
  </si>
  <si>
    <t>Организация питания в общеобразовательных учреждениях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</si>
  <si>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</si>
  <si>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Монтаж и установка локальной сети</t>
  </si>
  <si>
    <t>Подготовка и проведение государственного экзамена</t>
  </si>
  <si>
    <t>Создание в муниципальных общеобразовательных организациях условий для инклюзивного образования детей-инвалидов, предусматривающих универсальную безбарьерную среду</t>
  </si>
  <si>
    <t>Компенсация стоимости проезда к месту учебы и обратно</t>
  </si>
  <si>
    <t>Содержание транспортных средств</t>
  </si>
  <si>
    <t>Обслуживание сайтов</t>
  </si>
  <si>
    <t>Обеспечение деятельности учреждений в части оплаты медицинских осмотров</t>
  </si>
  <si>
    <t>Участие в слете юных инспекторов движения</t>
  </si>
  <si>
    <t>Проведение викторин, игр, конкурсов и бесед по безопасности дорожного движения</t>
  </si>
  <si>
    <t>Проведение муниципального этапа конкурса художественного творчества "Мы за безопасную дорогу" среди образовательных учреждений</t>
  </si>
  <si>
    <t>Проведение марафона агитационных программ "Детям Подмосковья - безопасную жизнедеятельность"</t>
  </si>
  <si>
    <t>Изготовление печатной продукции</t>
  </si>
  <si>
    <t>Проведение мероприятий</t>
  </si>
  <si>
    <t>Обеспечение деятельности учреждений в части заключения договоров на оказание услуг по повышению квалификации</t>
  </si>
  <si>
    <t>Проведение экспертизы при осуществлении аттестации педагогических работников</t>
  </si>
  <si>
    <t>Председатель представительного органа муниципального образования</t>
  </si>
  <si>
    <t>Председатель Контрольно-счетной палаты</t>
  </si>
  <si>
    <t>Глава муниципального образования</t>
  </si>
  <si>
    <t>Организация работы по прохождению диспансеризации муниципальными служащими</t>
  </si>
  <si>
    <t>Техническое обслуживание систем кондиционирования</t>
  </si>
  <si>
    <t>Приобретение знаков почтовой оплаты и конвертов</t>
  </si>
  <si>
    <t>Мойка окон методом промышленного альпинизма</t>
  </si>
  <si>
    <t>Страхование особо опасного объекта (лифт)</t>
  </si>
  <si>
    <t>Создание безбарьерной среды в здании МФЦ</t>
  </si>
  <si>
    <t>Подписка на периодические издания</t>
  </si>
  <si>
    <t>Страхование автогражданской ответственности</t>
  </si>
  <si>
    <t>Техническое обслуживание газопроводов</t>
  </si>
  <si>
    <t>Текущий ремонт объектов газового хозяйства</t>
  </si>
  <si>
    <t>Расходы на содержание муниципальной казны</t>
  </si>
  <si>
    <t>Определение рыночной оценки объектов для совершения сделок, инвентаризации, проведения кадастровых работ</t>
  </si>
  <si>
    <t>Оплата членских взносов в Совет муниципальных образований</t>
  </si>
  <si>
    <t>Обучение мобилизационных работников и военно-учетных работников администрации Рузского городского округа</t>
  </si>
  <si>
    <t>Ежегодный контроль соблюдения правил эксплуатации аттестованного объекта и эффективности реализованных мер защиты на соответствие требованиям по защите информации, составляющей государственную тайну, от утечки по техническим каналам</t>
  </si>
  <si>
    <t>Отправка, прием и доставка специальных отправлений (пакеты, посылки, упаковки) с грифом через подразделения специальной связи</t>
  </si>
  <si>
    <t>Изготовление бланков, журналов, форм документов, мастичных печатей, штампов, рабочих портфелей по мобилизационной подготовке и секретному делопроизводству</t>
  </si>
  <si>
    <t>Услуги по эксплутационно-техническому обслуживанию аппаратуры муниципальной системы оповещения населения и ее модернизации</t>
  </si>
  <si>
    <t>Приобретение форменной одежды</t>
  </si>
  <si>
    <t>Опашка территории Рузского городского округа - первичная мера пожарной безопасности</t>
  </si>
  <si>
    <t>Разработка плана гражданской обороны и защиты населения</t>
  </si>
  <si>
    <t>Обслуживание систем видеонаблюдения на дорогах</t>
  </si>
  <si>
    <t>Обслуживание сервера "Безопасный регион" и оплата каналов связи</t>
  </si>
  <si>
    <t>Выполнение работ по поддержанию в исправном состоянии элементов оборудования системы технологического обеспечения региональной общественной безопасности и оперативного управления "Безопасный регион"</t>
  </si>
  <si>
    <t>Установка системы видеонаблюдения на строящейся газовой котельной по адресу: п.Тучково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</si>
  <si>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</si>
  <si>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Ремонт дорог общего пользования местного значения</t>
  </si>
  <si>
    <t>Проведение экспертизы выполненного ремонта</t>
  </si>
  <si>
    <t>Содержание дорог общего пользования местного значения и объектов дорожного хозяйства</t>
  </si>
  <si>
    <t>Устройство подъездов с щебеночным покрытием переходного типа к земельным участкам, выделенным многодетным семьям Рузского городского округа</t>
  </si>
  <si>
    <t>Вынос электрических сетей</t>
  </si>
  <si>
    <t>Обеспечение деятельности учреждения в части оплаты труда</t>
  </si>
  <si>
    <t>Арендная плата за пользование имуществом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</si>
  <si>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 (работ, услуг)</t>
  </si>
  <si>
    <t>Организация и проведение Дня предпринимателя Московской области в Рузском городском округе</t>
  </si>
  <si>
    <t>Ведение претензионно-исковой работы по взысканию задолженности по арендной плате на земельные участки и имущество</t>
  </si>
  <si>
    <t>Осуществление муниципального земельного контроля</t>
  </si>
  <si>
    <t>Направление почтовых уведомлений о проведении плановых/внеплановых проверок</t>
  </si>
  <si>
    <t>Выполнение геодезических процедур для предоставления земельных участков многодетным семьям</t>
  </si>
  <si>
    <t>Подготовка межевых дел для последующего предоставления земельных участков на торгах</t>
  </si>
  <si>
    <t>Оформление земельных участков под зданиями, находящимися в муниципальной собственности</t>
  </si>
  <si>
    <t>Постановка на государственный кадастровый учет земель, необремененных государственным кадастровым учетом</t>
  </si>
  <si>
    <t>Снос аварийных многоквартирных жилых домов</t>
  </si>
  <si>
    <t>Проведение оценки рыночной стоимости объектов недвижимости</t>
  </si>
  <si>
    <t>Имущественный взнос в Фонд капитального ремонта общего имущества многоквартирных домов</t>
  </si>
  <si>
    <t>Капитальный ремонт муниципального жилого фонда</t>
  </si>
  <si>
    <t>Установка индивидуальных приборов учета в муниципальных квартирах</t>
  </si>
  <si>
    <t>Актуализация схем теплоснабжения, водоснабжения и водоотведения населенных пунктов Рузского городского округа</t>
  </si>
  <si>
    <t>Проектно-изыскательские работы для строительства котельной по адресу: г.о. Рузский, п.Тучково, ул. Лебеденко</t>
  </si>
  <si>
    <t>Газификация муниципальных жилых домов ул. Сосновая дер. Мишинка</t>
  </si>
  <si>
    <t>Газификация д. Таблово</t>
  </si>
  <si>
    <t>Газификация дер. Нестерово</t>
  </si>
  <si>
    <t>Оказание услуг по погребению, согласно гарантированному перечню услуг</t>
  </si>
  <si>
    <t>Определение поворотных точек и границ земельных участков под кладбищами</t>
  </si>
  <si>
    <t>Организация сбора и вывоза мусора с кладбищ Рузского городского округа</t>
  </si>
  <si>
    <t>Вырубка сухих и аварийных деревьев, молодой поросли и кустарника на территории кладбищ</t>
  </si>
  <si>
    <t>Выкашивание травы на территории кладбищ</t>
  </si>
  <si>
    <t>Уборка снега на территории кладбищ</t>
  </si>
  <si>
    <t>Установка баков с водой для технических нужд на территории кладбищ, завоз воды</t>
  </si>
  <si>
    <t>Установка емкостей для песка на территории кладбищ, завоз песка</t>
  </si>
  <si>
    <t>Проведение мероприятий по благоустройству пешеходной зоны "Рузский Арбат"</t>
  </si>
  <si>
    <t>Проведение мероприятий по благоустройству зоны отдыха около Георгиевского пруда</t>
  </si>
  <si>
    <t>Проведение мероприятий по установке игровых площадок</t>
  </si>
  <si>
    <t>Ямочный ремонт дворовых территорий</t>
  </si>
  <si>
    <t>Содержание и уборка дворовых территорий в зимнее время</t>
  </si>
  <si>
    <t>Содержание мемориального комплекса "Вечный огонь"</t>
  </si>
  <si>
    <t>Содержание и ремонт общественных питьевых колодцев</t>
  </si>
  <si>
    <t>Уличное освещение населенных пунктов</t>
  </si>
  <si>
    <t>Услуги по технологическому присоединению электропотребителя мощностью до 30 кв.</t>
  </si>
  <si>
    <t>Содержание и установка контейнерных площадок по сбору мусора, в том числе вблизи СНТ и вдоль дорог, в которых осуществляется вывоз мусора</t>
  </si>
  <si>
    <t>Организация субботников и оформление населенных пунктов к праздничным мероприятиям</t>
  </si>
  <si>
    <t>Опиловка силами арбористов</t>
  </si>
  <si>
    <t>Ликвидация несанкционированных свалок, очаговых навалов бытовых отходов и мусора, в местах массового отдыха на береговой полосе водоемов общего пользования и лесопарковых зон</t>
  </si>
  <si>
    <t>Ликвидация несанкционированных свалок, очаговых навалов бытовых отходов и мусора на землях лесного фонда, в части загрязнения лесов бытовым, строительным мусором и не древесными отходами, на территории, прилегающей к населенным пунктам и СНТ, вдоль зон отдыха и автодорог, в общем количестве выявленных нарушений</t>
  </si>
  <si>
    <t>Санитарно-химические исследования атмосферного воздуха</t>
  </si>
  <si>
    <t>Санитарно- 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</si>
  <si>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</si>
  <si>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</si>
  <si>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Проведение форума по профилактике преступлений и иных правонарушений</t>
  </si>
  <si>
    <t>Проведение антинаркотических творческих конкурсов, форумов, семинаров, антинаркотических акций</t>
  </si>
  <si>
    <t>Услуги типографии</t>
  </si>
  <si>
    <t>Уборка снега</t>
  </si>
  <si>
    <t>Комплектование книжного фонда</t>
  </si>
  <si>
    <t>Сервисное обслуживание автомобиля</t>
  </si>
  <si>
    <t>Уборка прилегающей территории</t>
  </si>
  <si>
    <t>Реставрация одежды сцены</t>
  </si>
  <si>
    <t>Организация гастролей</t>
  </si>
  <si>
    <t>Создание безбарьерной среды в муниципальных учреждениях культуры и дополнительного образования детей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</si>
  <si>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</si>
  <si>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Выплата ежемесячной денежной компенсации врачам государственных учреждений здравоохранения Московской области, расположенных на территории Рузского городского округа за наем (поднаем) жилых помещений</t>
  </si>
  <si>
    <t>Реализация мероприятий по обеспечению жильем молодых семей</t>
  </si>
  <si>
    <t>Приобретение строительных материалов</t>
  </si>
  <si>
    <t>Сертификация спортивных объектов</t>
  </si>
  <si>
    <t>Обеспечения участия юных спортсменов в межрайонных, региональных соревнованиях, первенствах, турнирах, а также в официальных соревнованиях Московской области</t>
  </si>
  <si>
    <t>Обеспечение спортивным инвентарем, оборудованием и экипировкой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</si>
  <si>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</si>
  <si>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Укрепление материально-технической базы центра тестирования ГТО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</si>
  <si>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органов местного самоуправления Рузского городского округа Московской области в печатных СМИ, выходящих на территории Рузского городского округа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</si>
  <si>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</si>
  <si>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Монтаж/демонтаж незаконных рекламных конструкций</t>
  </si>
  <si>
    <t>Обеспечение своевременности и полноты исполнения долговых обязательств Рузского городского округа</t>
  </si>
  <si>
    <t>Наименование</t>
  </si>
  <si>
    <t xml:space="preserve">Код </t>
  </si>
  <si>
    <t>Целевая
статья</t>
  </si>
  <si>
    <t>Ожидаемое исполнение</t>
  </si>
  <si>
    <t>Код дохода по бюджетной классификации</t>
  </si>
  <si>
    <t>Наименование группы, подгруппы, статьи</t>
  </si>
  <si>
    <t>Процент исполнения (%)</t>
  </si>
  <si>
    <t>000 1 01 00000 00 0000 000</t>
  </si>
  <si>
    <t>Налог на прибыль, доходы</t>
  </si>
  <si>
    <t>000 1 03 00000 00 0000 000</t>
  </si>
  <si>
    <t>Акцизы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</si>
  <si>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</si>
  <si>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</si>
  <si>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</si>
  <si>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</si>
  <si>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</si>
  <si>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</si>
  <si>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</si>
  <si>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</si>
  <si>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</si>
  <si>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</si>
  <si>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</si>
  <si>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</si>
  <si>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</si>
  <si>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</si>
  <si>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</si>
  <si>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 возмещение ущерба</t>
  </si>
  <si>
    <t>000 1 17 00000 00 0000 000</t>
  </si>
  <si>
    <t>Прочие неналоговые доходы</t>
  </si>
  <si>
    <t>000 2 02 10000 00 0000 000</t>
  </si>
  <si>
    <t>Дотации бюджетам субъектов Российской Федерации и муниципальных образований</t>
  </si>
  <si>
    <t>Х</t>
  </si>
  <si>
    <t>Вид источника финансирования дефицита бюджета</t>
  </si>
  <si>
    <t>000 01 02 00 00 00 0000 000</t>
  </si>
  <si>
    <t>Кредиты кредитных организаций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</si>
  <si>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</si>
  <si>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</si>
  <si>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</si>
  <si>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</si>
  <si>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</si>
  <si>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</si>
  <si>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</si>
  <si>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кредитов от других бюджетов бюджетной системы Российской Федерации</t>
  </si>
  <si>
    <t>000 01 03 00 00 00 0000 800</t>
  </si>
  <si>
    <t xml:space="preserve">Погашение кредитов, предоставленных другими бюджетами бюджетной системы Российской Федерации </t>
  </si>
  <si>
    <t>000 01 05 00 00 00 0000 000</t>
  </si>
  <si>
    <t>Изменение остатков средств на счетах по учету средств бюджета</t>
  </si>
  <si>
    <t>000 01 05 02 01 05 0000 510</t>
  </si>
  <si>
    <t>000 01 05 02 01 05 0000 610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</si>
  <si>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</si>
  <si>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</si>
  <si>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</si>
  <si>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</t>
  </si>
  <si>
    <t>000 01 06 05 00 00 0000 000</t>
  </si>
  <si>
    <t>000 00 00 00 00 00 0000 000</t>
  </si>
  <si>
    <t>Дефицит (со знаком "минус"), профицит (со знаком "плюс") бюджета Рузского городского округа</t>
  </si>
  <si>
    <t>Уменьшение прочих остатков денежных средств бюджета городского округа</t>
  </si>
  <si>
    <t>Увеличение прочих остатков денежных средств бюджета городского округа</t>
  </si>
  <si>
    <t>Ед.изм.: тыс.рублей</t>
  </si>
  <si>
    <t xml:space="preserve">Утверждено Решением о бюджете </t>
  </si>
  <si>
    <t xml:space="preserve">Утверждено решением о бюджете </t>
  </si>
  <si>
    <t>2</t>
  </si>
  <si>
    <t>3</t>
  </si>
  <si>
    <t>4</t>
  </si>
  <si>
    <t>5</t>
  </si>
  <si>
    <t>Оценка ожидаемого исполнения расходной части бюджета Рузского городского округа на 2019 год</t>
  </si>
  <si>
    <t>001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</si>
  <si>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</si>
  <si>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</si>
  <si>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</si>
  <si>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</si>
  <si>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1210500008</t>
  </si>
  <si>
    <t>1250300001</t>
  </si>
  <si>
    <t>1250300003</t>
  </si>
  <si>
    <t>1250300005</t>
  </si>
  <si>
    <t>1250300006</t>
  </si>
  <si>
    <t>1250300007</t>
  </si>
  <si>
    <t>Резервные фонды</t>
  </si>
  <si>
    <t>0111</t>
  </si>
  <si>
    <t>0720107222</t>
  </si>
  <si>
    <t>Другие общегосударственные вопросы</t>
  </si>
  <si>
    <t>0113</t>
  </si>
  <si>
    <t>9900000006</t>
  </si>
  <si>
    <t>Резерв средств бюджета Рузского городского округа возникший в результате экономии</t>
  </si>
  <si>
    <t>9900005555</t>
  </si>
  <si>
    <t>Национальная экономика</t>
  </si>
  <si>
    <t>0400</t>
  </si>
  <si>
    <t>Связь и информатика</t>
  </si>
  <si>
    <t>0410</t>
  </si>
  <si>
    <t>1920119211</t>
  </si>
  <si>
    <t>1920119212</t>
  </si>
  <si>
    <t>1920219221</t>
  </si>
  <si>
    <t>1920319331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</si>
  <si>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</si>
  <si>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</si>
  <si>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</si>
  <si>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</si>
  <si>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</si>
  <si>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002</t>
  </si>
  <si>
    <t>0210100008</t>
  </si>
  <si>
    <t>0220100008</t>
  </si>
  <si>
    <t>1720100008</t>
  </si>
  <si>
    <t>Молодежная политика</t>
  </si>
  <si>
    <t>0707</t>
  </si>
  <si>
    <t>Установка,  обслуживание и ремонт кнопок тревожной сигнализации и реагирования на их сигналы в муниципальных учреждениях</t>
  </si>
  <si>
    <t>0710207126</t>
  </si>
  <si>
    <t>Приобретение, монтаж и обслуживание систем видеонаблюдения для объектов, подведомственных Администрации Рузского городского округа</t>
  </si>
  <si>
    <t>071020712В</t>
  </si>
  <si>
    <t>Обеспечение пропускного и внутриобъектового режимов и осуществление контроля за их функционированием в учреждениях, подведомственных Администрации Рузского городского округа</t>
  </si>
  <si>
    <t>0710207136</t>
  </si>
  <si>
    <t>0710407144</t>
  </si>
  <si>
    <t>Размещение баннеров на рекламных щитах (алкогольной, антинаркотической, антитеррористической и антиэкстремистской тематики, а также по профилактике совершения  преступлений и других правонарушений)</t>
  </si>
  <si>
    <t>0710407146</t>
  </si>
  <si>
    <t>Мероприятия приуроченные к памятным датам, культурно-зрелищные, спортивные мероприятия</t>
  </si>
  <si>
    <t>0710707172</t>
  </si>
  <si>
    <t>Приобретение (изготовление) и размещение плакатов (баннеров) по профилактике терроризма и экстремизма</t>
  </si>
  <si>
    <t>0710707174</t>
  </si>
  <si>
    <t>Изготовление и размещение средств наружной рекламы (баннеров) и наглядно-агитационной продукции антинаркотической направленности</t>
  </si>
  <si>
    <t>0710807182</t>
  </si>
  <si>
    <t>0710807186</t>
  </si>
  <si>
    <t>Изготовление, размещение, распростронение информационного материала для населения городского округа по вопросам обеспечения пожарной безопасности</t>
  </si>
  <si>
    <t>0740107413</t>
  </si>
  <si>
    <t>Установка и техническое обслуживание систем автоматической пожарной сигнализации</t>
  </si>
  <si>
    <t>0740207421</t>
  </si>
  <si>
    <t>1720100001</t>
  </si>
  <si>
    <t>1720100002</t>
  </si>
  <si>
    <t>1720100003</t>
  </si>
  <si>
    <t>1720100004</t>
  </si>
  <si>
    <t>1720100005</t>
  </si>
  <si>
    <t>1720100006</t>
  </si>
  <si>
    <t>1720100007</t>
  </si>
  <si>
    <t>1720100043</t>
  </si>
  <si>
    <t>1720200300</t>
  </si>
  <si>
    <t>Физическая культура и спорт</t>
  </si>
  <si>
    <t>1100</t>
  </si>
  <si>
    <t>Физическая культура</t>
  </si>
  <si>
    <t>1101</t>
  </si>
  <si>
    <t>0220100001</t>
  </si>
  <si>
    <t>0220100002</t>
  </si>
  <si>
    <t>0220100003</t>
  </si>
  <si>
    <t>0220100004</t>
  </si>
  <si>
    <t>0220100005</t>
  </si>
  <si>
    <t>0220100006</t>
  </si>
  <si>
    <t>0220100007</t>
  </si>
  <si>
    <t>0220100010</t>
  </si>
  <si>
    <t>0220100011</t>
  </si>
  <si>
    <t>0220100022</t>
  </si>
  <si>
    <t>0220100300</t>
  </si>
  <si>
    <t>0220102112</t>
  </si>
  <si>
    <t>0220102217</t>
  </si>
  <si>
    <t>0220102218</t>
  </si>
  <si>
    <t>Организация и обеспечение подготовки спортивного резерва</t>
  </si>
  <si>
    <t>0220102219</t>
  </si>
  <si>
    <t>Приобретение, монтаж и обслуживание систем видеонаблюдения для объектов, подведомственных МКУ "Комитет по физической культуре и спорту"</t>
  </si>
  <si>
    <t>0710207124</t>
  </si>
  <si>
    <t>Обеспечение пропускного и внутриобъектового режимов и осуществление контроля за их функционированием в учреждениях, подведомственным Комитету по физической культуре и спорту"</t>
  </si>
  <si>
    <t>0710207135</t>
  </si>
  <si>
    <t>Ремонт автоматической пожарной сигнализации в организациях</t>
  </si>
  <si>
    <t>074020741П</t>
  </si>
  <si>
    <t>Массовый спорт</t>
  </si>
  <si>
    <t>1102</t>
  </si>
  <si>
    <t>0210100001</t>
  </si>
  <si>
    <t>0210100002</t>
  </si>
  <si>
    <t>0210100003</t>
  </si>
  <si>
    <t>0210100004</t>
  </si>
  <si>
    <t>0210100005</t>
  </si>
  <si>
    <t>0210100006</t>
  </si>
  <si>
    <t>0210100015</t>
  </si>
  <si>
    <t>0210100022</t>
  </si>
  <si>
    <t>0210100300</t>
  </si>
  <si>
    <t>0210100333</t>
  </si>
  <si>
    <t>0210102112</t>
  </si>
  <si>
    <t>0210102218</t>
  </si>
  <si>
    <t>0210200043</t>
  </si>
  <si>
    <t>Другие вопросы в области физической культуры и спорта</t>
  </si>
  <si>
    <t>1105</t>
  </si>
  <si>
    <t>0230100001</t>
  </si>
  <si>
    <t>0230100002</t>
  </si>
  <si>
    <t>0230100003</t>
  </si>
  <si>
    <t>0230100004</t>
  </si>
  <si>
    <t>0230100005</t>
  </si>
  <si>
    <t>0230100006</t>
  </si>
  <si>
    <t>0230100007</t>
  </si>
  <si>
    <t>УПРАВЛЕНИЕ КУЛЬТУРЫ АДМИНИСТРАЦИИ РУЗСКОГО ГОРОДСКОГО ОКРУГА МОСКОВСКОЙ ОБЛАСТИ</t>
  </si>
  <si>
    <t>003</t>
  </si>
  <si>
    <t>Дополнительное образование детей</t>
  </si>
  <si>
    <t>0703</t>
  </si>
  <si>
    <t>0130200001</t>
  </si>
  <si>
    <t>0130200002</t>
  </si>
  <si>
    <t>0130200003</t>
  </si>
  <si>
    <t>0130200004</t>
  </si>
  <si>
    <t>0130200005</t>
  </si>
  <si>
    <t>0130200006</t>
  </si>
  <si>
    <t>0130200007</t>
  </si>
  <si>
    <t>0130200010</t>
  </si>
  <si>
    <t>0130200011</t>
  </si>
  <si>
    <t>0130200012</t>
  </si>
  <si>
    <t>0360100043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</si>
  <si>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</si>
  <si>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036A1S0480</t>
  </si>
  <si>
    <t>Приобретение, монтаж и обслуживание систем видеонаблюдения для объектов, подведомственных Комитету по культуре</t>
  </si>
  <si>
    <t>0710207122</t>
  </si>
  <si>
    <t>Установка и обслуживание домофонов и видеодомофонов в муниципальных учреждениях, подведомственных Комитету по культуре</t>
  </si>
  <si>
    <t>0710207131</t>
  </si>
  <si>
    <t>Обеспечение пропускного и внутриобъектового режимов и осуществление контроля за их функционированием в учреждениях, подведомственных Комитету по культуре</t>
  </si>
  <si>
    <t>0710207134</t>
  </si>
  <si>
    <t>Обслуживание аппаратуры вывода сигнала автоматической пожарной сигнализации на пульт пожарной части (Стрелец-мониторинг)</t>
  </si>
  <si>
    <t>0740207422</t>
  </si>
  <si>
    <t>Огнезащитная обработка чердачных помещений</t>
  </si>
  <si>
    <t>0740207427</t>
  </si>
  <si>
    <t>Замеры сопротивления изоляции электропроводки в муниципальных учреждениях</t>
  </si>
  <si>
    <t>0740207441</t>
  </si>
  <si>
    <t>Испытание, ремонт и монтаж пожарных лестниц в организациях</t>
  </si>
  <si>
    <t>0740207463</t>
  </si>
  <si>
    <t>9900029000</t>
  </si>
  <si>
    <t>0130200008</t>
  </si>
  <si>
    <t>0320100008</t>
  </si>
  <si>
    <t>0330100008</t>
  </si>
  <si>
    <t>0340100008</t>
  </si>
  <si>
    <t>Культура, кинематография</t>
  </si>
  <si>
    <t>0800</t>
  </si>
  <si>
    <t>Культура</t>
  </si>
  <si>
    <t>0801</t>
  </si>
  <si>
    <t>0320100001</t>
  </si>
  <si>
    <t>0320100002</t>
  </si>
  <si>
    <t>0320100003</t>
  </si>
  <si>
    <t>0320100004</t>
  </si>
  <si>
    <t>0320100005</t>
  </si>
  <si>
    <t>0320100006</t>
  </si>
  <si>
    <t>0320100007</t>
  </si>
  <si>
    <t>0320100011</t>
  </si>
  <si>
    <t>0320100012</t>
  </si>
  <si>
    <t>0320100013</t>
  </si>
  <si>
    <t>0320100014</t>
  </si>
  <si>
    <t>0330100001</t>
  </si>
  <si>
    <t>0330100002</t>
  </si>
  <si>
    <t>0330100003</t>
  </si>
  <si>
    <t>0330100004</t>
  </si>
  <si>
    <t>0330100005</t>
  </si>
  <si>
    <t>0330100006</t>
  </si>
  <si>
    <t>0330100007</t>
  </si>
  <si>
    <t>0330100010</t>
  </si>
  <si>
    <t>0330100012</t>
  </si>
  <si>
    <t>0330103120</t>
  </si>
  <si>
    <t>0340100001</t>
  </si>
  <si>
    <t>0340100002</t>
  </si>
  <si>
    <t>0340100003</t>
  </si>
  <si>
    <t>0340100004</t>
  </si>
  <si>
    <t>0340100005</t>
  </si>
  <si>
    <t>0340100006</t>
  </si>
  <si>
    <t>0340100007</t>
  </si>
  <si>
    <t>0340100010</t>
  </si>
  <si>
    <t>0340100011</t>
  </si>
  <si>
    <t>0340100014</t>
  </si>
  <si>
    <t>0340100015</t>
  </si>
  <si>
    <t>0340100300</t>
  </si>
  <si>
    <t>0340103134</t>
  </si>
  <si>
    <t>0340103135</t>
  </si>
  <si>
    <t>0340103136</t>
  </si>
  <si>
    <t>0340203422</t>
  </si>
  <si>
    <t xml:space="preserve">Приобретение автотранспортных средств	</t>
  </si>
  <si>
    <t>0360112415</t>
  </si>
  <si>
    <t>0410204122</t>
  </si>
  <si>
    <t>Обучение работников муниципальных учреждений по программе пожарно-технического минимума</t>
  </si>
  <si>
    <t>0740107412</t>
  </si>
  <si>
    <t>Приобретение и дозаправка огнетушителей</t>
  </si>
  <si>
    <t>0740207423</t>
  </si>
  <si>
    <t>Другие вопросы в области культуры, кинематографии</t>
  </si>
  <si>
    <t>0804</t>
  </si>
  <si>
    <t>0380100001</t>
  </si>
  <si>
    <t>0380100003</t>
  </si>
  <si>
    <t>0380100004</t>
  </si>
  <si>
    <t>0380100005</t>
  </si>
  <si>
    <t>008</t>
  </si>
  <si>
    <t>Дошкольное образование</t>
  </si>
  <si>
    <t>0701</t>
  </si>
  <si>
    <t>0110300001</t>
  </si>
  <si>
    <t>0110300002</t>
  </si>
  <si>
    <t>0110300003</t>
  </si>
  <si>
    <t>0110300004</t>
  </si>
  <si>
    <t>0110300005</t>
  </si>
  <si>
    <t>0110300006</t>
  </si>
  <si>
    <t>0110300007</t>
  </si>
  <si>
    <t>0110300010</t>
  </si>
  <si>
    <t>0110300011</t>
  </si>
  <si>
    <t>0110300016</t>
  </si>
  <si>
    <t>Ремонт асфальтового покрытия</t>
  </si>
  <si>
    <t>0110300017</t>
  </si>
  <si>
    <t>0110300022</t>
  </si>
  <si>
    <t>0110300023</t>
  </si>
  <si>
    <t>0110300043</t>
  </si>
  <si>
    <t>Проведение мероприятий по обработке территории дошкольных учреждений от клещей</t>
  </si>
  <si>
    <t>0110301116</t>
  </si>
  <si>
    <t>Приобретение продуктов питания для льготных категорий детей</t>
  </si>
  <si>
    <t>0110301119</t>
  </si>
  <si>
    <t>0110301123</t>
  </si>
  <si>
    <t>0110301127</t>
  </si>
  <si>
    <t>0110401129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</si>
  <si>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</si>
  <si>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011D2S0600</t>
  </si>
  <si>
    <t>Приобретение, монтаж и обслуживание систем видеонаблюдения для объектов подведомственных Управлению образования</t>
  </si>
  <si>
    <t>0710207121</t>
  </si>
  <si>
    <t>0710207125</t>
  </si>
  <si>
    <t>Обеспечение пропускного и внутриобъектового режимов и осуществление контроля за их функционированием в  учреждениях подведомственных Управлению образования</t>
  </si>
  <si>
    <t>0710207128</t>
  </si>
  <si>
    <t>Выполнение работ по установке ограждения объектов, подведомственных Управлению образования</t>
  </si>
  <si>
    <t>0710207129</t>
  </si>
  <si>
    <t>1040210426</t>
  </si>
  <si>
    <t>Общее образование</t>
  </si>
  <si>
    <t>0702</t>
  </si>
  <si>
    <t>0120200001</t>
  </si>
  <si>
    <t>0120200002</t>
  </si>
  <si>
    <t>0120200003</t>
  </si>
  <si>
    <t>0120200004</t>
  </si>
  <si>
    <t>0120200005</t>
  </si>
  <si>
    <t>0120200006</t>
  </si>
  <si>
    <t>0120200007</t>
  </si>
  <si>
    <t>0120200010</t>
  </si>
  <si>
    <t>0120200011</t>
  </si>
  <si>
    <t>0120200016</t>
  </si>
  <si>
    <t>0120200022</t>
  </si>
  <si>
    <t>0120200023</t>
  </si>
  <si>
    <t>0120200043</t>
  </si>
  <si>
    <t>Компенсация стоимости питания льготным категориям детей</t>
  </si>
  <si>
    <t>0120201115</t>
  </si>
  <si>
    <t>Проведение мероприятий по обработке территории общеобразовательных учреждений от клещей</t>
  </si>
  <si>
    <t>0120201116</t>
  </si>
  <si>
    <t>0120201119</t>
  </si>
  <si>
    <t>0120201123</t>
  </si>
  <si>
    <t>0120201127</t>
  </si>
  <si>
    <t>0120201214</t>
  </si>
  <si>
    <t>0120201234</t>
  </si>
  <si>
    <t>0120201236</t>
  </si>
  <si>
    <t>Устройство спортивной площадки с установкой спортивного оборудования</t>
  </si>
  <si>
    <t>0120201245</t>
  </si>
  <si>
    <t>01202S2270</t>
  </si>
  <si>
    <t>012D2S0600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</si>
  <si>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</si>
  <si>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012E151690</t>
  </si>
  <si>
    <t>Поддержка образования детей с ограниченными возможностями здоровья</t>
  </si>
  <si>
    <t>012E151870</t>
  </si>
  <si>
    <t>Создание центров образования цифрового и гуманитарного профилей</t>
  </si>
  <si>
    <t>012E1S2760</t>
  </si>
  <si>
    <t>0410204121</t>
  </si>
  <si>
    <t>Приобретение, монтаж и техническое обслуживание системы контроля управления и доступа</t>
  </si>
  <si>
    <t>0710207137</t>
  </si>
  <si>
    <t>1040310432</t>
  </si>
  <si>
    <t>0130200015</t>
  </si>
  <si>
    <t>0130200016</t>
  </si>
  <si>
    <t>0130200017</t>
  </si>
  <si>
    <t>0130200333</t>
  </si>
  <si>
    <t>0130201123</t>
  </si>
  <si>
    <t>Обеспечение функционирования модели персонифицированного финансирования дополнительного образования детей</t>
  </si>
  <si>
    <t>0130201125</t>
  </si>
  <si>
    <t>0130212410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</si>
  <si>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</si>
  <si>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013E2S2480</t>
  </si>
  <si>
    <t>1040210421</t>
  </si>
  <si>
    <t>1040210423</t>
  </si>
  <si>
    <t>1040310435</t>
  </si>
  <si>
    <t>1040310436</t>
  </si>
  <si>
    <t>Организация отдыха детей в каникулярное время</t>
  </si>
  <si>
    <t>04202S2190</t>
  </si>
  <si>
    <t>Другие вопросы в области образования</t>
  </si>
  <si>
    <t>0709</t>
  </si>
  <si>
    <t>0140200001</t>
  </si>
  <si>
    <t>0140200002</t>
  </si>
  <si>
    <t>0140200003</t>
  </si>
  <si>
    <t>0140200004</t>
  </si>
  <si>
    <t>0140200005</t>
  </si>
  <si>
    <t>0140200006</t>
  </si>
  <si>
    <t>0140200007</t>
  </si>
  <si>
    <t>0140200011</t>
  </si>
  <si>
    <t>0140200019</t>
  </si>
  <si>
    <t xml:space="preserve">Проведение ремонтных работ зданий и сооружений	</t>
  </si>
  <si>
    <t>0140200043</t>
  </si>
  <si>
    <t>0140200300</t>
  </si>
  <si>
    <t>0140201123</t>
  </si>
  <si>
    <t>Разработка интернет-сайта для Управления образования Рузского городского округа</t>
  </si>
  <si>
    <t>0140201124</t>
  </si>
  <si>
    <t>0140201428</t>
  </si>
  <si>
    <t>0140201429</t>
  </si>
  <si>
    <t>015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</si>
  <si>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</si>
  <si>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</si>
  <si>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7000000001</t>
  </si>
  <si>
    <t>7000000003</t>
  </si>
  <si>
    <t>7000000005</t>
  </si>
  <si>
    <t>7000000006</t>
  </si>
  <si>
    <t>7000000007</t>
  </si>
  <si>
    <t>7000000021</t>
  </si>
  <si>
    <t>7000000300</t>
  </si>
  <si>
    <t>7000022000</t>
  </si>
  <si>
    <t>016</t>
  </si>
  <si>
    <t>7000011000</t>
  </si>
  <si>
    <t>018</t>
  </si>
  <si>
    <t>Функционирование высшего должностного лица субъекта Российской Федерации и муниципального образования</t>
  </si>
  <si>
    <t>0102</t>
  </si>
  <si>
    <t>1250110000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</si>
  <si>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</si>
  <si>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</si>
  <si>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Приобретение, монтаж и обслуживание систем видеонаблюдения в здании администрации Рузского городского округа</t>
  </si>
  <si>
    <t>0710207123</t>
  </si>
  <si>
    <t>Организация охраны  служебных помещений Администрации Рузского городского округа</t>
  </si>
  <si>
    <t>0710207133</t>
  </si>
  <si>
    <t>Разработка проекта по модернизации пожарной сигнализации в здании Администрации Рузского городского округа</t>
  </si>
  <si>
    <t>0740207461</t>
  </si>
  <si>
    <t>Установка пожарной сигнализации в муниципальных учреждениях</t>
  </si>
  <si>
    <t>0740207462</t>
  </si>
  <si>
    <t>1210412143</t>
  </si>
  <si>
    <t>1240200001</t>
  </si>
  <si>
    <t>1250100001</t>
  </si>
  <si>
    <t>1250100002</t>
  </si>
  <si>
    <t>1250100003</t>
  </si>
  <si>
    <t>1250100005</t>
  </si>
  <si>
    <t>1250100006</t>
  </si>
  <si>
    <t>1250100007</t>
  </si>
  <si>
    <t>1250100011</t>
  </si>
  <si>
    <t>1250100012</t>
  </si>
  <si>
    <t>1250100018</t>
  </si>
  <si>
    <t>1250100019</t>
  </si>
  <si>
    <t>1250100021</t>
  </si>
  <si>
    <t>Разработка паспорта опасных отходов</t>
  </si>
  <si>
    <t>1250100025</t>
  </si>
  <si>
    <t>1250100043</t>
  </si>
  <si>
    <t>1250100300</t>
  </si>
  <si>
    <t>1250112214</t>
  </si>
  <si>
    <t>Выполнение работ по замене лифтового оборудования в здании администрации Рузского городского округа</t>
  </si>
  <si>
    <t>1250112215</t>
  </si>
  <si>
    <t>Утилизация документов, не подлежащих хранению долее пяти лет</t>
  </si>
  <si>
    <t>1250112216</t>
  </si>
  <si>
    <t>1250112515</t>
  </si>
  <si>
    <t>Оформление здания администрации Рузского городского округа</t>
  </si>
  <si>
    <t>1250112516</t>
  </si>
  <si>
    <t>1600500001</t>
  </si>
  <si>
    <t>Оплата членских взносов в Союз малых городов России</t>
  </si>
  <si>
    <t>9900099997</t>
  </si>
  <si>
    <t>0410204126</t>
  </si>
  <si>
    <t>0620100001</t>
  </si>
  <si>
    <t>0620100003</t>
  </si>
  <si>
    <t>0620100004</t>
  </si>
  <si>
    <t>0620100005</t>
  </si>
  <si>
    <t>0620100007</t>
  </si>
  <si>
    <t>0620100008</t>
  </si>
  <si>
    <t>0620100012</t>
  </si>
  <si>
    <t xml:space="preserve">Разработка паспорта опасных отходов	</t>
  </si>
  <si>
    <t>0620100025</t>
  </si>
  <si>
    <t>Установка, обслуживание и ремонт охранной сигнализации в муниципальных учреждениях</t>
  </si>
  <si>
    <t>071020712T</t>
  </si>
  <si>
    <t>1230100001</t>
  </si>
  <si>
    <t xml:space="preserve">Обеспечение деятельности учреждений в части расходов на информационно-коммуникационные технологии	</t>
  </si>
  <si>
    <t>1230100004</t>
  </si>
  <si>
    <t>1230100043</t>
  </si>
  <si>
    <t>Обеспечение деятельности учреждений в части сканирования документов</t>
  </si>
  <si>
    <t>1230112302</t>
  </si>
  <si>
    <t>1250100022</t>
  </si>
  <si>
    <t>1250400001</t>
  </si>
  <si>
    <t>1250400002</t>
  </si>
  <si>
    <t>1250400003</t>
  </si>
  <si>
    <t>1250400004</t>
  </si>
  <si>
    <t>1250400005</t>
  </si>
  <si>
    <t>1250400006</t>
  </si>
  <si>
    <t>1250400007</t>
  </si>
  <si>
    <t xml:space="preserve">Обеспечение деятельности учреждений в части обучения и повышения квалификации	</t>
  </si>
  <si>
    <t>1250400008</t>
  </si>
  <si>
    <t>1250400015</t>
  </si>
  <si>
    <t>1250400025</t>
  </si>
  <si>
    <t>Обеспечение деятельности учреждений в части приобретения горюче-смазочных материалов</t>
  </si>
  <si>
    <t>1250400111</t>
  </si>
  <si>
    <t>Обеспечение деятельности учреждений в части осуществления технического осмотра транспортных средств</t>
  </si>
  <si>
    <t>1250400112</t>
  </si>
  <si>
    <t>Обеспечение деятельности учреждений в части осуществления ремонта транспортных средств</t>
  </si>
  <si>
    <t>1250400113</t>
  </si>
  <si>
    <t>1250412410</t>
  </si>
  <si>
    <t>Приобретение автотранспортных средств</t>
  </si>
  <si>
    <t>1250412415</t>
  </si>
  <si>
    <t>Оформление лицензии на автобусные перевозки</t>
  </si>
  <si>
    <t>1250412418</t>
  </si>
  <si>
    <t>1250500001</t>
  </si>
  <si>
    <t>1250500002</t>
  </si>
  <si>
    <t>1250500003</t>
  </si>
  <si>
    <t>1250500004</t>
  </si>
  <si>
    <t>1250500005</t>
  </si>
  <si>
    <t>1250500006</t>
  </si>
  <si>
    <t>1250500007</t>
  </si>
  <si>
    <t>1250500043</t>
  </si>
  <si>
    <t>1250600001</t>
  </si>
  <si>
    <t>1250600002</t>
  </si>
  <si>
    <t>1250600004</t>
  </si>
  <si>
    <t>1250600005</t>
  </si>
  <si>
    <t>1250600007</t>
  </si>
  <si>
    <t>1400514051</t>
  </si>
  <si>
    <t>1400514052</t>
  </si>
  <si>
    <t>1600416441</t>
  </si>
  <si>
    <t>1600416442</t>
  </si>
  <si>
    <t>Проведение мероприятий по принятию в муниципальную собственность объектов, признанных в установленном порядке бесхозяйными</t>
  </si>
  <si>
    <t>1600416443</t>
  </si>
  <si>
    <t>1710100300</t>
  </si>
  <si>
    <t>1910200001</t>
  </si>
  <si>
    <t>1910200002</t>
  </si>
  <si>
    <t>1910200003</t>
  </si>
  <si>
    <t>1910200004</t>
  </si>
  <si>
    <t>1910200005</t>
  </si>
  <si>
    <t>1910200006</t>
  </si>
  <si>
    <t>1910200007</t>
  </si>
  <si>
    <t>1910200011</t>
  </si>
  <si>
    <t>1910200012</t>
  </si>
  <si>
    <t>1910200022</t>
  </si>
  <si>
    <t>1910200025</t>
  </si>
  <si>
    <t>1910206313</t>
  </si>
  <si>
    <t>9900099996</t>
  </si>
  <si>
    <t>Национальная оборона</t>
  </si>
  <si>
    <t>0200</t>
  </si>
  <si>
    <t>Мобилизационная подготовка экономики</t>
  </si>
  <si>
    <t>0204</t>
  </si>
  <si>
    <t>0760107611</t>
  </si>
  <si>
    <t>0760207622</t>
  </si>
  <si>
    <t>0760207623</t>
  </si>
  <si>
    <t>0760307631</t>
  </si>
  <si>
    <t>0760407641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</si>
  <si>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</si>
  <si>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</si>
  <si>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</si>
  <si>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</si>
  <si>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0720300001</t>
  </si>
  <si>
    <t>0720307231</t>
  </si>
  <si>
    <t>0730300001</t>
  </si>
  <si>
    <t>0730300002</t>
  </si>
  <si>
    <t>0730300003</t>
  </si>
  <si>
    <t>0730300004</t>
  </si>
  <si>
    <t>0730300005</t>
  </si>
  <si>
    <t>Обеспечение надлежащего состояния источников противопожарного водоснабжения</t>
  </si>
  <si>
    <t>0740407441</t>
  </si>
  <si>
    <t>0740407444</t>
  </si>
  <si>
    <t>Получение технических условий для присоединения пожарных депо к электрическим сетям</t>
  </si>
  <si>
    <t>0740407445</t>
  </si>
  <si>
    <t>Приобретение материального и инженерно-технического резерва для выполнения задач гражданской обороны</t>
  </si>
  <si>
    <t>0750207521</t>
  </si>
  <si>
    <t>Поддержание в постоянной готовности защитных сооружений и других объектов гражданской обороны (в том числе пунктов управления)</t>
  </si>
  <si>
    <t>0750207522</t>
  </si>
  <si>
    <t>0750407441</t>
  </si>
  <si>
    <t>Другие вопросы в области национальной безопасности и правоохранительной деятельности</t>
  </si>
  <si>
    <t>0314</t>
  </si>
  <si>
    <t>071020712Б</t>
  </si>
  <si>
    <t>0710507152</t>
  </si>
  <si>
    <t>0710507153</t>
  </si>
  <si>
    <t>083020832В</t>
  </si>
  <si>
    <t>Транспорт</t>
  </si>
  <si>
    <t>0408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</si>
  <si>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</si>
  <si>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06401S1100</t>
  </si>
  <si>
    <t>1010110111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</si>
  <si>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</si>
  <si>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10101S1570</t>
  </si>
  <si>
    <t>Дорожное хозяйство (дорожные фонды)</t>
  </si>
  <si>
    <t>0409</t>
  </si>
  <si>
    <t>1020110211</t>
  </si>
  <si>
    <t>1020110212</t>
  </si>
  <si>
    <t>Разработка проектно-сметной документации для капитального ремонта автомобильных дорог</t>
  </si>
  <si>
    <t>1020110213</t>
  </si>
  <si>
    <t>Ремонт остановочных пунктов, в том числе замена и установка остановочных павильонов</t>
  </si>
  <si>
    <t>1020110214</t>
  </si>
  <si>
    <t>Капитальный ремонт и ремонт автомобильных дорог общего пользования местного значения</t>
  </si>
  <si>
    <t>10201S0240</t>
  </si>
  <si>
    <t>Капитальный ремонт и ремонт автомобильных дорог, примыкающих к территориям садоводческих, огороднических и дачных некоммерческих объединений граждан</t>
  </si>
  <si>
    <t>10201S0250</t>
  </si>
  <si>
    <t>1020210221</t>
  </si>
  <si>
    <t>1020210222</t>
  </si>
  <si>
    <t>Паспортизация автомобильных дорог общего пользования местного значения</t>
  </si>
  <si>
    <t>1020210223</t>
  </si>
  <si>
    <t>Устройство и ремонт водоотводных и дренажных систем на автомобильных дорогах общего пользования местного значения</t>
  </si>
  <si>
    <t>1030110331</t>
  </si>
  <si>
    <t>Мероприятия по установке дорожных знаков, обустройству пешеходных переходов, нанесению дорожной разметки, устройству искусственных неровностей, ямочному ремонту, установке светофорных объектов, дорожных и перильных сооружений на автомобильных дорогах общего пользования местного значения</t>
  </si>
  <si>
    <t>1040410441</t>
  </si>
  <si>
    <t>Приобретение коммунальной техники</t>
  </si>
  <si>
    <t>111F2S1360</t>
  </si>
  <si>
    <t>Ремонт дворовых территорий</t>
  </si>
  <si>
    <t>111F2S2740</t>
  </si>
  <si>
    <t>Предоставление доступа к электронным сервисам цифровой инфраструктуры в сфере жилищно-коммунального хозяйства</t>
  </si>
  <si>
    <t>192D6S0940</t>
  </si>
  <si>
    <t>Другие вопросы в области национальной экономики</t>
  </si>
  <si>
    <t>0412</t>
  </si>
  <si>
    <t>0360203972</t>
  </si>
  <si>
    <t>0630100001</t>
  </si>
  <si>
    <t>0630100003</t>
  </si>
  <si>
    <t>0630100004</t>
  </si>
  <si>
    <t>0630100005</t>
  </si>
  <si>
    <t>0630100011</t>
  </si>
  <si>
    <t>0630100019</t>
  </si>
  <si>
    <t>Обслуживание Рузского инвестиционного портала в сети Интернет, с целью формирования положительного образа предпринимателя, популяризации роли предпринимательства, информирования субъектов малого и среднего предпринимательства Рузского городского округа о мерах, направленных на поддержку бизнеса</t>
  </si>
  <si>
    <t>0630106311</t>
  </si>
  <si>
    <t>Лекторские и образовательные услуги при проведении мероприятий для субъектов малого и среднего предпринимательства</t>
  </si>
  <si>
    <t>0630106312</t>
  </si>
  <si>
    <t xml:space="preserve">Обеспечение деятельности учреждения в части расходов на оказание услуг по предоставлению помещений и арендную плату за пользование имуществом </t>
  </si>
  <si>
    <t>0630106313</t>
  </si>
  <si>
    <t>0630206321</t>
  </si>
  <si>
    <t>0630206325</t>
  </si>
  <si>
    <t>Разработка нормативов градостроительного проектирования</t>
  </si>
  <si>
    <t>1240200403</t>
  </si>
  <si>
    <t>1600116111</t>
  </si>
  <si>
    <t>Проведение работ по вовлечению объектов недвижимости в налоговый оборот</t>
  </si>
  <si>
    <t>1600116112</t>
  </si>
  <si>
    <t>1600216221</t>
  </si>
  <si>
    <t>1600216222</t>
  </si>
  <si>
    <t>1600316331</t>
  </si>
  <si>
    <t>1600316332</t>
  </si>
  <si>
    <t>1600316333</t>
  </si>
  <si>
    <t>1600316334</t>
  </si>
  <si>
    <t>Жилищно-коммунальное хозяйство</t>
  </si>
  <si>
    <t>0500</t>
  </si>
  <si>
    <t>Жилищное хозяйство</t>
  </si>
  <si>
    <t>0501</t>
  </si>
  <si>
    <t>0920109212</t>
  </si>
  <si>
    <t>0920109213</t>
  </si>
  <si>
    <t>Переселение граждан из многоквартирных жилых домов, признанных аварийными в установленном законодательством порядке</t>
  </si>
  <si>
    <t>09201S9602</t>
  </si>
  <si>
    <t>Ремонт подъездов в многоквартирных домах</t>
  </si>
  <si>
    <t>11301S0950</t>
  </si>
  <si>
    <t>1130200001</t>
  </si>
  <si>
    <t>1130200002</t>
  </si>
  <si>
    <t>1130200004</t>
  </si>
  <si>
    <t>1130200005</t>
  </si>
  <si>
    <t>1130200007</t>
  </si>
  <si>
    <t xml:space="preserve">Замена приборов учета	</t>
  </si>
  <si>
    <t>1130200022</t>
  </si>
  <si>
    <t>1130200111</t>
  </si>
  <si>
    <t>1130211321</t>
  </si>
  <si>
    <t>Проведение технической экспертизы многоквартирных домов</t>
  </si>
  <si>
    <t>1130211323</t>
  </si>
  <si>
    <t>1130212415</t>
  </si>
  <si>
    <t>1130411341</t>
  </si>
  <si>
    <t>1130411342</t>
  </si>
  <si>
    <t>Установка (замена) газового оборудования в муниципальных квартирах</t>
  </si>
  <si>
    <t>1130411343</t>
  </si>
  <si>
    <t>Денежная компенсация за приобретение, установку и замену индивидуальных приборов учета, газового оборудования</t>
  </si>
  <si>
    <t>1130411344</t>
  </si>
  <si>
    <t>Коммунальное хозяйство</t>
  </si>
  <si>
    <t>0502</t>
  </si>
  <si>
    <t xml:space="preserve">Выполнение работ по разработке проектно-сметной документации для строительства трассы бытовой канализации и трассы ливневой канализации для общеобразовательных учреждений </t>
  </si>
  <si>
    <t>0120901972</t>
  </si>
  <si>
    <t>Выполнение работ по разработке проектно-сметной документации по выносу и строительству внеплощадочных инженерных сетей</t>
  </si>
  <si>
    <t>0120901978</t>
  </si>
  <si>
    <t xml:space="preserve">Заключение договоров технологического присоединения для общеобразовательных учреждений	</t>
  </si>
  <si>
    <t>012E101975</t>
  </si>
  <si>
    <t xml:space="preserve">Вынос теплотрассы из зоны застройки объекта: Школа на 400 мест по адресу: МО, Рузский район, п. Тучково, ул. Новая	</t>
  </si>
  <si>
    <t>012E101979</t>
  </si>
  <si>
    <t>Заключение договоров технологического присоединения для дома культуры в д.Нестерово</t>
  </si>
  <si>
    <t>0360203973</t>
  </si>
  <si>
    <t>0830108312</t>
  </si>
  <si>
    <t>Приобретение, монтаж и ввод в эксплуатацию оборудования котельной по адресу: п. Дорохово, ул. Заводская, д.1</t>
  </si>
  <si>
    <t>0830208220</t>
  </si>
  <si>
    <t>0830208323</t>
  </si>
  <si>
    <t>Осуществление строительного контроля за выполнением работ по строительству котельной по адресу: г.о. Рузский, п. Тучково</t>
  </si>
  <si>
    <t>0830208329</t>
  </si>
  <si>
    <t>Проведение работ по устранению аварийных ситуаций в муниципальных учреждениях Рузского городского округа</t>
  </si>
  <si>
    <t>083020832М</t>
  </si>
  <si>
    <t>Подключение котельных к сетям газораспределения</t>
  </si>
  <si>
    <t>0830208331</t>
  </si>
  <si>
    <t>Строительство и реконструкция объектов коммунальной инфраструктуры</t>
  </si>
  <si>
    <t>08302S4080</t>
  </si>
  <si>
    <t>Субсидия предприятиям жилищно-коммунального хозяйства с целью бесперебойного обеспечения коммунальными ресурсами населения Рузского городского округа</t>
  </si>
  <si>
    <t>0830308312</t>
  </si>
  <si>
    <t>1400114011</t>
  </si>
  <si>
    <t>1400114012</t>
  </si>
  <si>
    <t>Газификация д. Алтыново</t>
  </si>
  <si>
    <t>1400114014</t>
  </si>
  <si>
    <t>Газификация д. Марс</t>
  </si>
  <si>
    <t>1400114015</t>
  </si>
  <si>
    <t>Выполнение проектно-изыскательских работ по объекту "Распределительный газопровод для газознабжения д.Красотино Рузского городского округа Московской области"</t>
  </si>
  <si>
    <t>1400114016</t>
  </si>
  <si>
    <t>Газификация МКД №11 и 11а п. Старая Руза ул. Садовая</t>
  </si>
  <si>
    <t>1400214024</t>
  </si>
  <si>
    <t>Газификация МКД №1-15, 8-10 д. Нововолково ул. Огородная</t>
  </si>
  <si>
    <t>1400214025</t>
  </si>
  <si>
    <t>Газификация МКД №8 п. Дорохово</t>
  </si>
  <si>
    <t>1400214026</t>
  </si>
  <si>
    <t>1400314032</t>
  </si>
  <si>
    <t>Реконструкция станции катодной защиты подземных газопроводов, расположенной по адресу: п. МЧЗ, детский городок "Полет" (п. Старотеряево, Центр профессиональной подготовки ГИБДД ГУ МВД России по Московской области)</t>
  </si>
  <si>
    <t>1400414042</t>
  </si>
  <si>
    <t>Реконструкция станции катодной защиты подземных газопроводов, расположенной по адресу: п. Космодемьянский, д.24</t>
  </si>
  <si>
    <t>1400414043</t>
  </si>
  <si>
    <t>Реконструкция станции катодной защиты подземных газопроводов, расположенной по адресу: г. Руза, ул.Говорова, д.10</t>
  </si>
  <si>
    <t>1400414044</t>
  </si>
  <si>
    <t>Благоустройство</t>
  </si>
  <si>
    <t>0503</t>
  </si>
  <si>
    <t>0650100001</t>
  </si>
  <si>
    <t>0650100002</t>
  </si>
  <si>
    <t>0650100003</t>
  </si>
  <si>
    <t>0650100004</t>
  </si>
  <si>
    <t>0650100005</t>
  </si>
  <si>
    <t>0650100006</t>
  </si>
  <si>
    <t>0650100007</t>
  </si>
  <si>
    <t>0650100008</t>
  </si>
  <si>
    <t>0650100011</t>
  </si>
  <si>
    <t xml:space="preserve">Страхование автогражданской ответственности	</t>
  </si>
  <si>
    <t>0650100015</t>
  </si>
  <si>
    <t>0650106511</t>
  </si>
  <si>
    <t>Захоронение неопознанных и невостребованных трупов</t>
  </si>
  <si>
    <t>0650106512</t>
  </si>
  <si>
    <t>0650200020</t>
  </si>
  <si>
    <t>0650206521</t>
  </si>
  <si>
    <t>0650206523</t>
  </si>
  <si>
    <t>0650206524</t>
  </si>
  <si>
    <t>0650206525</t>
  </si>
  <si>
    <t>0650206526</t>
  </si>
  <si>
    <t>0650206527</t>
  </si>
  <si>
    <t>0650206528</t>
  </si>
  <si>
    <t>Обеспечение работы кладбищ в дни массовых посещений (установка нестационарных общественных туалетов, скамеек, емкостей с питьевой водой, прокат инвентаря)</t>
  </si>
  <si>
    <t>065020652Е</t>
  </si>
  <si>
    <t>Изготовление и установка информационных щитов, стендов, указателей, вывесок на территории кладбищ</t>
  </si>
  <si>
    <t>0650206532</t>
  </si>
  <si>
    <t>Содержание и ремонт воинских, одиночных, почетных захоронений,  памятников и мемориалов расположенных на территории кладбищ</t>
  </si>
  <si>
    <t>0650206533</t>
  </si>
  <si>
    <t>Выполнение работ по проведению технической инвентаризации мест захоронения</t>
  </si>
  <si>
    <t>0650206534</t>
  </si>
  <si>
    <t>1110111113</t>
  </si>
  <si>
    <t>1110111114</t>
  </si>
  <si>
    <t>Проведение мероприятий по разработке архитектурно-планировочной концепции и проектно-сметной документации на благоустройство ул. Солнцева и Площади Партизан в г. Руза</t>
  </si>
  <si>
    <t>1110111116</t>
  </si>
  <si>
    <t>Проведение мероприятий по разработке архитектурно-планировочной концепции и проектно-сметной документации на благоустройство мемориального комплекса Аллея Славы, сквера с прудом и площади перед Тучковским центром культуры и искусств</t>
  </si>
  <si>
    <t>1110111117</t>
  </si>
  <si>
    <t>Авторский надзор и экспертиза работ по благоустройству общественных территорий</t>
  </si>
  <si>
    <t>1110111118</t>
  </si>
  <si>
    <t>1110211121</t>
  </si>
  <si>
    <t>Установка камер видеонаблюдения на детских игровых площадках</t>
  </si>
  <si>
    <t>1110211122</t>
  </si>
  <si>
    <t>Проведение мероприятий по комплексному благоустройству дворовых территорий</t>
  </si>
  <si>
    <t>1110311131</t>
  </si>
  <si>
    <t>Проведение мероприятий по приобретению техники для нужд благоустройства территорий</t>
  </si>
  <si>
    <t>1110311132</t>
  </si>
  <si>
    <t>1110311135</t>
  </si>
  <si>
    <t>1110311136</t>
  </si>
  <si>
    <t>Ремонт резинового покрытия на детских игровых площадках</t>
  </si>
  <si>
    <t>1110311137</t>
  </si>
  <si>
    <t>1110404441</t>
  </si>
  <si>
    <t>Ремонт воинских захоронений</t>
  </si>
  <si>
    <t>1110811181</t>
  </si>
  <si>
    <t>Изготовление и установка памятника воинам ВОВ в п. Дорохово</t>
  </si>
  <si>
    <t>1110811182</t>
  </si>
  <si>
    <t>1111010110</t>
  </si>
  <si>
    <t>Комплексное благоустройство территорий муниципальных образований Московской области</t>
  </si>
  <si>
    <t>111F2S1350</t>
  </si>
  <si>
    <t>Обустройство и установка детских игровых площадок на территории муниципальных образований Московской области</t>
  </si>
  <si>
    <t>111F2S1580</t>
  </si>
  <si>
    <t>1120211222</t>
  </si>
  <si>
    <t>1120211223</t>
  </si>
  <si>
    <t>Разработка проектно-сметной документации на устройство наружного освещения объектов электросетевого хозяйства</t>
  </si>
  <si>
    <t>1120211224</t>
  </si>
  <si>
    <t>Прохождение экспертизы проектно-сметной документации на устройство и модернизацию наружного освещения</t>
  </si>
  <si>
    <t>1120211225</t>
  </si>
  <si>
    <t>Приведение в нормативное состояние уровня освещенности территорий Рузского городского округа</t>
  </si>
  <si>
    <t>1120211227</t>
  </si>
  <si>
    <t>Получение разрешения на технологическое присоединение к электросетям</t>
  </si>
  <si>
    <t>1120211228</t>
  </si>
  <si>
    <t>1120311231</t>
  </si>
  <si>
    <t>Проведение экспертизы локально-сметной документации</t>
  </si>
  <si>
    <t>1120311232</t>
  </si>
  <si>
    <t>1120611261</t>
  </si>
  <si>
    <t>Устройство ливневой канализации</t>
  </si>
  <si>
    <t>1120611262</t>
  </si>
  <si>
    <t>1120611263</t>
  </si>
  <si>
    <t>Установка информационных стендов "Наше Подмосковье"</t>
  </si>
  <si>
    <t>1120611264</t>
  </si>
  <si>
    <t>Очистка прудов на территории Рузского городского округа</t>
  </si>
  <si>
    <t>1120611265</t>
  </si>
  <si>
    <t>1120700001</t>
  </si>
  <si>
    <t>1120700002</t>
  </si>
  <si>
    <t>1120700003</t>
  </si>
  <si>
    <t>1120700004</t>
  </si>
  <si>
    <t>1120700005</t>
  </si>
  <si>
    <t>1120700006</t>
  </si>
  <si>
    <t>1120700007</t>
  </si>
  <si>
    <t>1120700011</t>
  </si>
  <si>
    <t>1120700015</t>
  </si>
  <si>
    <t>1120700043</t>
  </si>
  <si>
    <t>1120700201</t>
  </si>
  <si>
    <t>1120700202</t>
  </si>
  <si>
    <t>1120700203</t>
  </si>
  <si>
    <t>1120712415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</si>
  <si>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</si>
  <si>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112F2S2630</t>
  </si>
  <si>
    <t>1300313331</t>
  </si>
  <si>
    <t>1300313332</t>
  </si>
  <si>
    <t>Контроль за состоянием полигона ТКО "Аннино" и его воздействием на окружающую среду, предотвращение возникновения чрезвычайных ситуаций техногенного характера</t>
  </si>
  <si>
    <t>1300313334</t>
  </si>
  <si>
    <t>Актуализация генеральной схемы санитарной очистки населенных пунктов Рузского городского округа</t>
  </si>
  <si>
    <t>1300613611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</si>
  <si>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</si>
  <si>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130G152420</t>
  </si>
  <si>
    <t>Проведение мероприятий по комплексной борьбе с борщевиком</t>
  </si>
  <si>
    <t>1800118013</t>
  </si>
  <si>
    <t>Охрана окружающей среды</t>
  </si>
  <si>
    <t>0600</t>
  </si>
  <si>
    <t>Другие вопросы в области охраны окружающей среды</t>
  </si>
  <si>
    <t>0605</t>
  </si>
  <si>
    <t>1300113111</t>
  </si>
  <si>
    <t>1300113112</t>
  </si>
  <si>
    <t>1300213221</t>
  </si>
  <si>
    <t>Работы по очистке берегов прудов и рек водных объектов (обособленные водоемы), расположенных на территории населенных пунктов  Рузского городского округа</t>
  </si>
  <si>
    <t>1300413442</t>
  </si>
  <si>
    <t>Снос строений в целях строительства общеобразовательных школ</t>
  </si>
  <si>
    <t>0120901976</t>
  </si>
  <si>
    <t>Выполнение работ по разработке проектно-сметной документации по проектированию волоконно-оптической линии связи для общеобразовательных учреждений</t>
  </si>
  <si>
    <t>0120901977</t>
  </si>
  <si>
    <t>0120904480</t>
  </si>
  <si>
    <t>Капитальные вложения в общеобразовательные организации в целях обеспечения односменного режима обучения</t>
  </si>
  <si>
    <t>012E1S4480</t>
  </si>
  <si>
    <t>0350100008</t>
  </si>
  <si>
    <t>0630100008</t>
  </si>
  <si>
    <t>1230100008</t>
  </si>
  <si>
    <t>1250500008</t>
  </si>
  <si>
    <t>1520100008</t>
  </si>
  <si>
    <t>1910200008</t>
  </si>
  <si>
    <t>0350100001</t>
  </si>
  <si>
    <t>0350100002</t>
  </si>
  <si>
    <t>0350100003</t>
  </si>
  <si>
    <t>0350100004</t>
  </si>
  <si>
    <t>0350100005</t>
  </si>
  <si>
    <t>0350100006</t>
  </si>
  <si>
    <t>0350100007</t>
  </si>
  <si>
    <t>0350100043</t>
  </si>
  <si>
    <t>0350100300</t>
  </si>
  <si>
    <t xml:space="preserve">Проведение мероприятий по обработке территории учреждений культуры от клещей	</t>
  </si>
  <si>
    <t>0350101116</t>
  </si>
  <si>
    <t>Оценка технического состояния аттракционов</t>
  </si>
  <si>
    <t>0350103520</t>
  </si>
  <si>
    <t xml:space="preserve">Выполнение работ по корректировке проектно-сметной документации на строительство дома культуры в д. Нестерово	</t>
  </si>
  <si>
    <t>036A103974</t>
  </si>
  <si>
    <t xml:space="preserve">Выполнение работ по разработке проектно-сметной документации по проектированию волоконно-оптической линии связи для дома культуры в д. Нестерово	</t>
  </si>
  <si>
    <t>036A103980</t>
  </si>
  <si>
    <t>0710507154</t>
  </si>
  <si>
    <t>Благоустройство территории парка культуры и отдыха "Городок" (ПИР)</t>
  </si>
  <si>
    <t>1120600234</t>
  </si>
  <si>
    <t>0380100006</t>
  </si>
  <si>
    <t>0380100012</t>
  </si>
  <si>
    <t>Социальная политика</t>
  </si>
  <si>
    <t>1000</t>
  </si>
  <si>
    <t>Пенсионное обеспечение</t>
  </si>
  <si>
    <t>1001</t>
  </si>
  <si>
    <t>1210412142</t>
  </si>
  <si>
    <t>Социальное обеспечение населения</t>
  </si>
  <si>
    <t>1003</t>
  </si>
  <si>
    <t>0440504452</t>
  </si>
  <si>
    <t>09401L4970</t>
  </si>
  <si>
    <t>Компенсация оплаты основного долга по ипотечному жилищному кредиту (I этап)</t>
  </si>
  <si>
    <t>09601S0220</t>
  </si>
  <si>
    <t>Строительство физкультурно-оздоровительного комплекса с. Покровское</t>
  </si>
  <si>
    <t>0210202026</t>
  </si>
  <si>
    <t>Средства массовой информации</t>
  </si>
  <si>
    <t>1200</t>
  </si>
  <si>
    <t>Телевидение и радиовещание</t>
  </si>
  <si>
    <t>1201</t>
  </si>
  <si>
    <t>Информирование жителей о деятельности органов местного самоуправления Рузского городского округа путем изготовления и распространения (вещания) на территории Московской области радиопрограммы</t>
  </si>
  <si>
    <t>1510115112</t>
  </si>
  <si>
    <t>Информирование жителей о деятельности органов местного самоуправления Рузского городского округа  путем изготовления и распространения (вещания) на территории Рузского городского округа Московской области телепередач</t>
  </si>
  <si>
    <t>1510115113</t>
  </si>
  <si>
    <t>1520100001</t>
  </si>
  <si>
    <t>1520100002</t>
  </si>
  <si>
    <t>Периодическая печать и издательства</t>
  </si>
  <si>
    <t>1202</t>
  </si>
  <si>
    <t>1510115111</t>
  </si>
  <si>
    <t>Информирование населения о деятельности органов местного самоуправления Рузского городского округа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Рузского городского округа Московской области</t>
  </si>
  <si>
    <t>1510115114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</si>
  <si>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Рузского городского округа Московской области, формирование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</si>
  <si>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1510115115</t>
  </si>
  <si>
    <t>1510115117</t>
  </si>
  <si>
    <t>1520100003</t>
  </si>
  <si>
    <t>1520100004</t>
  </si>
  <si>
    <t>1520100005</t>
  </si>
  <si>
    <t>1520100006</t>
  </si>
  <si>
    <t>1520100007</t>
  </si>
  <si>
    <t>1520100011</t>
  </si>
  <si>
    <t>1520100015</t>
  </si>
  <si>
    <t>1520100021</t>
  </si>
  <si>
    <t>1520103334</t>
  </si>
  <si>
    <t>1520112410</t>
  </si>
  <si>
    <t>Другие вопросы в области средств массовой информации</t>
  </si>
  <si>
    <t>1204</t>
  </si>
  <si>
    <t>Разработка и создание официального сайта Администрации Рузского городского округа на новой платформе</t>
  </si>
  <si>
    <t>1510115118</t>
  </si>
  <si>
    <t>Информирование населения об основных социально-экономических событиях Рузского городского округа, а также о деятельности органов местного самоуправления посредством наружной рекламы</t>
  </si>
  <si>
    <t>1510215223</t>
  </si>
  <si>
    <t>1520115217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</si>
  <si>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</si>
  <si>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</si>
  <si>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</si>
  <si>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</si>
  <si>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9900000994</t>
  </si>
  <si>
    <t>Раздел/Подраздел</t>
  </si>
  <si>
    <t>Оценка ожидаемого исполнения бюджета Рузского городского округа на 2019 год</t>
  </si>
  <si>
    <t>Оценка ожидаемого исполнения доходной части бюджета Рузского городского округа на 2019 год</t>
  </si>
  <si>
    <t>Оценка ожидаемого исполнения бюджета Рузского городского округа по источникам внутреннего финансирования дефицита бюджета на 2019 год</t>
  </si>
  <si>
    <t>Ожидаемое исполнение 2019 год</t>
  </si>
  <si>
    <t>Ожидаемое исполнение за  2019 год</t>
  </si>
  <si>
    <t>Администрации Рузского городского округа</t>
  </si>
  <si>
    <t xml:space="preserve">Начальник финансового управления </t>
  </si>
  <si>
    <t>Т.В. Ермолаева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</si>
</sst>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;[Red]\-#,##0.0;0.0"/>
    <numFmt numFmtId="166" formatCode="#,##0.0_ ;[Red]\-#,##0.0\ "/>
    <numFmt numFmtId="167" formatCode="000"/>
    <numFmt numFmtId="168" formatCode="00\.0\.00\.00000"/>
    <numFmt numFmtId="169" formatCode="00"/>
    <numFmt numFmtId="170" formatCode="#,##0.0"/>
    <numFmt numFmtId="171" formatCode="[&gt;=50]#,##0.0,;[Red][&lt;=-50]\-#,##0.0,;#,##0.0,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3F9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0" borderId="0" applyProtection="0"/>
    <xf numFmtId="0" fontId="15" fillId="0" borderId="0"/>
    <xf numFmtId="0" fontId="11" fillId="0" borderId="0"/>
  </cellStyleXfs>
  <cellXfs count="2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3" fillId="0" borderId="5" xfId="1" applyNumberFormat="1" applyFont="1" applyBorder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165" fontId="3" fillId="3" borderId="9" xfId="1" applyNumberFormat="1" applyFont="1" applyFill="1" applyBorder="1" applyAlignment="1" applyProtection="1">
      <protection hidden="1"/>
    </xf>
    <xf numFmtId="168" fontId="3" fillId="3" borderId="9" xfId="1" applyNumberFormat="1" applyFont="1" applyFill="1" applyBorder="1" applyAlignment="1" applyProtection="1">
      <alignment horizontal="right"/>
      <protection hidden="1"/>
    </xf>
    <xf numFmtId="169" fontId="3" fillId="3" borderId="9" xfId="1" applyNumberFormat="1" applyFont="1" applyFill="1" applyBorder="1" applyAlignment="1" applyProtection="1">
      <protection hidden="1"/>
    </xf>
    <xf numFmtId="167" fontId="3" fillId="3" borderId="9" xfId="1" applyNumberFormat="1" applyFont="1" applyFill="1" applyBorder="1" applyAlignment="1" applyProtection="1">
      <protection hidden="1"/>
    </xf>
    <xf numFmtId="165" fontId="3" fillId="3" borderId="11" xfId="1" applyNumberFormat="1" applyFont="1" applyFill="1" applyBorder="1" applyAlignment="1" applyProtection="1">
      <protection hidden="1"/>
    </xf>
    <xf numFmtId="168" fontId="3" fillId="3" borderId="11" xfId="1" applyNumberFormat="1" applyFont="1" applyFill="1" applyBorder="1" applyAlignment="1" applyProtection="1">
      <alignment horizontal="right"/>
      <protection hidden="1"/>
    </xf>
    <xf numFmtId="169" fontId="3" fillId="3" borderId="11" xfId="1" applyNumberFormat="1" applyFont="1" applyFill="1" applyBorder="1" applyAlignment="1" applyProtection="1">
      <protection hidden="1"/>
    </xf>
    <xf numFmtId="167" fontId="3" fillId="3" borderId="11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7" fontId="3" fillId="3" borderId="13" xfId="1" applyNumberFormat="1" applyFont="1" applyFill="1" applyBorder="1" applyAlignment="1" applyProtection="1">
      <alignment wrapText="1"/>
      <protection hidden="1"/>
    </xf>
    <xf numFmtId="167" fontId="3" fillId="3" borderId="10" xfId="1" applyNumberFormat="1" applyFont="1" applyFill="1" applyBorder="1" applyAlignment="1" applyProtection="1">
      <alignment wrapText="1"/>
      <protection hidden="1"/>
    </xf>
    <xf numFmtId="167" fontId="3" fillId="3" borderId="12" xfId="1" applyNumberFormat="1" applyFont="1" applyFill="1" applyBorder="1" applyAlignment="1" applyProtection="1">
      <alignment horizontal="right"/>
      <protection hidden="1"/>
    </xf>
    <xf numFmtId="167" fontId="3" fillId="5" borderId="16" xfId="1" applyNumberFormat="1" applyFont="1" applyFill="1" applyBorder="1" applyAlignment="1" applyProtection="1">
      <alignment wrapText="1"/>
      <protection hidden="1"/>
    </xf>
    <xf numFmtId="167" fontId="3" fillId="5" borderId="14" xfId="1" applyNumberFormat="1" applyFont="1" applyFill="1" applyBorder="1" applyAlignment="1" applyProtection="1">
      <protection hidden="1"/>
    </xf>
    <xf numFmtId="169" fontId="3" fillId="5" borderId="14" xfId="1" applyNumberFormat="1" applyFont="1" applyFill="1" applyBorder="1" applyAlignment="1" applyProtection="1">
      <protection hidden="1"/>
    </xf>
    <xf numFmtId="168" fontId="3" fillId="5" borderId="14" xfId="1" applyNumberFormat="1" applyFont="1" applyFill="1" applyBorder="1" applyAlignment="1" applyProtection="1">
      <alignment horizontal="right"/>
      <protection hidden="1"/>
    </xf>
    <xf numFmtId="167" fontId="3" fillId="5" borderId="12" xfId="1" applyNumberFormat="1" applyFont="1" applyFill="1" applyBorder="1" applyAlignment="1" applyProtection="1">
      <alignment horizontal="right"/>
      <protection hidden="1"/>
    </xf>
    <xf numFmtId="167" fontId="3" fillId="5" borderId="13" xfId="1" applyNumberFormat="1" applyFont="1" applyFill="1" applyBorder="1" applyAlignment="1" applyProtection="1">
      <alignment wrapText="1"/>
      <protection hidden="1"/>
    </xf>
    <xf numFmtId="167" fontId="3" fillId="5" borderId="11" xfId="1" applyNumberFormat="1" applyFont="1" applyFill="1" applyBorder="1" applyAlignment="1" applyProtection="1">
      <protection hidden="1"/>
    </xf>
    <xf numFmtId="169" fontId="3" fillId="5" borderId="11" xfId="1" applyNumberFormat="1" applyFont="1" applyFill="1" applyBorder="1" applyAlignment="1" applyProtection="1">
      <protection hidden="1"/>
    </xf>
    <xf numFmtId="168" fontId="3" fillId="5" borderId="11" xfId="1" applyNumberFormat="1" applyFont="1" applyFill="1" applyBorder="1" applyAlignment="1" applyProtection="1">
      <alignment horizontal="right"/>
      <protection hidden="1"/>
    </xf>
    <xf numFmtId="165" fontId="3" fillId="5" borderId="11" xfId="1" applyNumberFormat="1" applyFont="1" applyFill="1" applyBorder="1" applyAlignment="1" applyProtection="1">
      <protection hidden="1"/>
    </xf>
    <xf numFmtId="166" fontId="3" fillId="5" borderId="12" xfId="1" applyNumberFormat="1" applyFont="1" applyFill="1" applyBorder="1" applyAlignment="1" applyProtection="1">
      <protection hidden="1"/>
    </xf>
    <xf numFmtId="0" fontId="3" fillId="0" borderId="8" xfId="1" applyFont="1" applyBorder="1" applyProtection="1">
      <protection hidden="1"/>
    </xf>
    <xf numFmtId="0" fontId="2" fillId="5" borderId="25" xfId="1" applyNumberFormat="1" applyFont="1" applyFill="1" applyBorder="1" applyAlignment="1" applyProtection="1">
      <protection hidden="1"/>
    </xf>
    <xf numFmtId="0" fontId="2" fillId="5" borderId="26" xfId="1" applyNumberFormat="1" applyFont="1" applyFill="1" applyBorder="1" applyAlignment="1" applyProtection="1">
      <alignment horizontal="center"/>
      <protection hidden="1"/>
    </xf>
    <xf numFmtId="0" fontId="1" fillId="5" borderId="26" xfId="1" applyFill="1" applyBorder="1" applyProtection="1">
      <protection hidden="1"/>
    </xf>
    <xf numFmtId="166" fontId="5" fillId="5" borderId="27" xfId="1" applyNumberFormat="1" applyFont="1" applyFill="1" applyBorder="1" applyProtection="1">
      <protection hidden="1"/>
    </xf>
    <xf numFmtId="4" fontId="3" fillId="2" borderId="11" xfId="1" applyNumberFormat="1" applyFont="1" applyFill="1" applyBorder="1" applyAlignment="1" applyProtection="1">
      <protection hidden="1"/>
    </xf>
    <xf numFmtId="4" fontId="3" fillId="3" borderId="11" xfId="1" applyNumberFormat="1" applyFont="1" applyFill="1" applyBorder="1" applyAlignment="1" applyProtection="1">
      <protection hidden="1"/>
    </xf>
    <xf numFmtId="4" fontId="3" fillId="4" borderId="11" xfId="1" applyNumberFormat="1" applyFont="1" applyFill="1" applyBorder="1" applyAlignment="1" applyProtection="1">
      <protection hidden="1"/>
    </xf>
    <xf numFmtId="4" fontId="3" fillId="0" borderId="11" xfId="1" applyNumberFormat="1" applyFont="1" applyFill="1" applyBorder="1" applyAlignment="1" applyProtection="1">
      <protection hidden="1"/>
    </xf>
    <xf numFmtId="4" fontId="3" fillId="3" borderId="9" xfId="1" applyNumberFormat="1" applyFont="1" applyFill="1" applyBorder="1" applyAlignment="1" applyProtection="1">
      <protection hidden="1"/>
    </xf>
    <xf numFmtId="4" fontId="3" fillId="5" borderId="15" xfId="2" applyNumberFormat="1" applyFont="1" applyFill="1" applyBorder="1" applyAlignment="1" applyProtection="1">
      <alignment horizontal="right" vertical="center" wrapText="1"/>
      <protection hidden="1"/>
    </xf>
    <xf numFmtId="4" fontId="3" fillId="5" borderId="12" xfId="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1" applyNumberFormat="1" applyFont="1" applyProtection="1">
      <protection hidden="1"/>
    </xf>
    <xf numFmtId="4" fontId="3" fillId="0" borderId="12" xfId="2" applyNumberFormat="1" applyFont="1" applyFill="1" applyBorder="1" applyAlignment="1" applyProtection="1">
      <alignment horizontal="right" vertical="center" wrapText="1"/>
      <protection hidden="1"/>
    </xf>
    <xf numFmtId="4" fontId="3" fillId="5" borderId="27" xfId="1" applyNumberFormat="1" applyFont="1" applyFill="1" applyBorder="1" applyProtection="1">
      <protection hidden="1"/>
    </xf>
    <xf numFmtId="166" fontId="3" fillId="5" borderId="27" xfId="1" applyNumberFormat="1" applyFont="1" applyFill="1" applyBorder="1" applyProtection="1">
      <protection hidden="1"/>
    </xf>
    <xf numFmtId="0" fontId="4" fillId="5" borderId="28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1" xfId="1" applyNumberFormat="1" applyFont="1" applyFill="1" applyBorder="1" applyAlignment="1" applyProtection="1">
      <protection hidden="1"/>
    </xf>
    <xf numFmtId="4" fontId="3" fillId="0" borderId="9" xfId="1" applyNumberFormat="1" applyFont="1" applyFill="1" applyBorder="1" applyAlignment="1" applyProtection="1">
      <protection hidden="1"/>
    </xf>
    <xf numFmtId="4" fontId="3" fillId="5" borderId="23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alignment vertical="center" wrapText="1"/>
      <protection hidden="1"/>
    </xf>
    <xf numFmtId="0" fontId="3" fillId="0" borderId="17" xfId="1" applyNumberFormat="1" applyFont="1" applyFill="1" applyBorder="1" applyAlignment="1" applyProtection="1">
      <alignment vertical="center" wrapText="1"/>
      <protection hidden="1"/>
    </xf>
    <xf numFmtId="4" fontId="3" fillId="5" borderId="29" xfId="1" applyNumberFormat="1" applyFont="1" applyFill="1" applyBorder="1" applyAlignment="1" applyProtection="1">
      <protection hidden="1"/>
    </xf>
    <xf numFmtId="165" fontId="3" fillId="5" borderId="29" xfId="1" applyNumberFormat="1" applyFont="1" applyFill="1" applyBorder="1" applyAlignment="1" applyProtection="1">
      <protection hidden="1"/>
    </xf>
    <xf numFmtId="4" fontId="3" fillId="5" borderId="11" xfId="1" applyNumberFormat="1" applyFont="1" applyFill="1" applyBorder="1" applyAlignment="1" applyProtection="1">
      <protection hidden="1"/>
    </xf>
    <xf numFmtId="4" fontId="4" fillId="0" borderId="0" xfId="1" applyNumberFormat="1" applyFont="1" applyAlignment="1" applyProtection="1">
      <protection hidden="1"/>
    </xf>
    <xf numFmtId="4" fontId="3" fillId="0" borderId="12" xfId="2" applyNumberFormat="1" applyFont="1" applyFill="1" applyBorder="1" applyAlignment="1" applyProtection="1">
      <alignment horizontal="right" wrapText="1"/>
      <protection hidden="1"/>
    </xf>
    <xf numFmtId="4" fontId="4" fillId="0" borderId="0" xfId="1" applyNumberFormat="1" applyFont="1" applyAlignment="1"/>
    <xf numFmtId="166" fontId="3" fillId="0" borderId="12" xfId="1" applyNumberFormat="1" applyFont="1" applyFill="1" applyBorder="1" applyAlignment="1" applyProtection="1">
      <protection hidden="1"/>
    </xf>
    <xf numFmtId="0" fontId="3" fillId="0" borderId="12" xfId="1" applyFont="1" applyBorder="1" applyAlignment="1" applyProtection="1">
      <alignment wrapText="1"/>
      <protection hidden="1"/>
    </xf>
    <xf numFmtId="166" fontId="3" fillId="5" borderId="36" xfId="1" applyNumberFormat="1" applyFont="1" applyFill="1" applyBorder="1" applyAlignment="1" applyProtection="1">
      <protection hidden="1"/>
    </xf>
    <xf numFmtId="166" fontId="7" fillId="0" borderId="12" xfId="1" applyNumberFormat="1" applyFont="1" applyFill="1" applyBorder="1" applyAlignment="1" applyProtection="1">
      <protection hidden="1"/>
    </xf>
    <xf numFmtId="167" fontId="7" fillId="3" borderId="13" xfId="1" applyNumberFormat="1" applyFont="1" applyFill="1" applyBorder="1" applyAlignment="1" applyProtection="1">
      <alignment wrapText="1"/>
      <protection hidden="1"/>
    </xf>
    <xf numFmtId="167" fontId="7" fillId="3" borderId="11" xfId="1" applyNumberFormat="1" applyFont="1" applyFill="1" applyBorder="1" applyAlignment="1" applyProtection="1">
      <protection hidden="1"/>
    </xf>
    <xf numFmtId="169" fontId="7" fillId="3" borderId="11" xfId="1" applyNumberFormat="1" applyFont="1" applyFill="1" applyBorder="1" applyAlignment="1" applyProtection="1">
      <protection hidden="1"/>
    </xf>
    <xf numFmtId="168" fontId="7" fillId="3" borderId="11" xfId="1" applyNumberFormat="1" applyFont="1" applyFill="1" applyBorder="1" applyAlignment="1" applyProtection="1">
      <alignment horizontal="right"/>
      <protection hidden="1"/>
    </xf>
    <xf numFmtId="167" fontId="7" fillId="3" borderId="12" xfId="1" applyNumberFormat="1" applyFont="1" applyFill="1" applyBorder="1" applyAlignment="1" applyProtection="1">
      <alignment horizontal="right"/>
      <protection hidden="1"/>
    </xf>
    <xf numFmtId="4" fontId="7" fillId="0" borderId="11" xfId="1" applyNumberFormat="1" applyFont="1" applyFill="1" applyBorder="1" applyAlignment="1" applyProtection="1">
      <protection hidden="1"/>
    </xf>
    <xf numFmtId="165" fontId="7" fillId="3" borderId="11" xfId="1" applyNumberFormat="1" applyFont="1" applyFill="1" applyBorder="1" applyAlignment="1" applyProtection="1">
      <protection hidden="1"/>
    </xf>
    <xf numFmtId="4" fontId="7" fillId="3" borderId="11" xfId="1" applyNumberFormat="1" applyFont="1" applyFill="1" applyBorder="1" applyAlignment="1" applyProtection="1">
      <protection hidden="1"/>
    </xf>
    <xf numFmtId="0" fontId="8" fillId="0" borderId="8" xfId="1" applyNumberFormat="1" applyFont="1" applyFill="1" applyBorder="1" applyAlignment="1" applyProtection="1">
      <protection hidden="1"/>
    </xf>
    <xf numFmtId="0" fontId="8" fillId="0" borderId="0" xfId="1" applyFont="1"/>
    <xf numFmtId="167" fontId="2" fillId="6" borderId="12" xfId="1" applyNumberFormat="1" applyFont="1" applyFill="1" applyBorder="1" applyAlignment="1" applyProtection="1">
      <alignment horizontal="left" wrapText="1"/>
      <protection hidden="1"/>
    </xf>
    <xf numFmtId="0" fontId="14" fillId="0" borderId="0" xfId="0" applyFont="1"/>
    <xf numFmtId="0" fontId="13" fillId="0" borderId="0" xfId="4" applyFont="1"/>
    <xf numFmtId="170" fontId="13" fillId="0" borderId="0" xfId="4" applyNumberFormat="1" applyFont="1"/>
    <xf numFmtId="0" fontId="13" fillId="0" borderId="0" xfId="4" applyFont="1" applyAlignment="1">
      <alignment horizontal="center"/>
    </xf>
    <xf numFmtId="0" fontId="13" fillId="10" borderId="12" xfId="4" applyFont="1" applyFill="1" applyBorder="1" applyAlignment="1">
      <alignment horizontal="center" vertical="center" wrapText="1"/>
    </xf>
    <xf numFmtId="170" fontId="13" fillId="10" borderId="12" xfId="4" applyNumberFormat="1" applyFont="1" applyFill="1" applyBorder="1" applyAlignment="1">
      <alignment horizontal="center" vertical="center" wrapText="1"/>
    </xf>
    <xf numFmtId="2" fontId="13" fillId="10" borderId="12" xfId="4" applyNumberFormat="1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70" fontId="13" fillId="0" borderId="0" xfId="4" applyNumberFormat="1" applyFont="1" applyAlignment="1">
      <alignment horizontal="center" vertical="center" wrapText="1"/>
    </xf>
    <xf numFmtId="1" fontId="13" fillId="11" borderId="12" xfId="4" applyNumberFormat="1" applyFont="1" applyFill="1" applyBorder="1" applyAlignment="1">
      <alignment horizontal="center" vertical="center" wrapText="1"/>
    </xf>
    <xf numFmtId="1" fontId="13" fillId="0" borderId="0" xfId="4" applyNumberFormat="1" applyFont="1" applyAlignment="1">
      <alignment horizontal="center" vertical="center" wrapText="1"/>
    </xf>
    <xf numFmtId="0" fontId="13" fillId="0" borderId="12" xfId="4" applyFont="1" applyBorder="1" applyAlignment="1">
      <alignment wrapText="1"/>
    </xf>
    <xf numFmtId="170" fontId="13" fillId="0" borderId="12" xfId="4" applyNumberFormat="1" applyFont="1" applyBorder="1" applyAlignment="1">
      <alignment wrapText="1"/>
    </xf>
    <xf numFmtId="170" fontId="13" fillId="0" borderId="12" xfId="4" applyNumberFormat="1" applyFont="1" applyBorder="1"/>
    <xf numFmtId="164" fontId="13" fillId="0" borderId="12" xfId="4" applyNumberFormat="1" applyFont="1" applyBorder="1"/>
    <xf numFmtId="0" fontId="12" fillId="12" borderId="12" xfId="4" applyFont="1" applyFill="1" applyBorder="1"/>
    <xf numFmtId="0" fontId="12" fillId="12" borderId="12" xfId="4" applyFont="1" applyFill="1" applyBorder="1" applyAlignment="1">
      <alignment horizontal="center" wrapText="1"/>
    </xf>
    <xf numFmtId="170" fontId="12" fillId="12" borderId="12" xfId="4" applyNumberFormat="1" applyFont="1" applyFill="1" applyBorder="1"/>
    <xf numFmtId="0" fontId="13" fillId="0" borderId="0" xfId="4" applyFont="1" applyAlignment="1">
      <alignment wrapText="1"/>
    </xf>
    <xf numFmtId="170" fontId="13" fillId="0" borderId="0" xfId="4" applyNumberFormat="1" applyFont="1" applyAlignment="1">
      <alignment wrapText="1"/>
    </xf>
    <xf numFmtId="170" fontId="13" fillId="0" borderId="0" xfId="0" applyNumberFormat="1" applyFont="1"/>
    <xf numFmtId="0" fontId="12" fillId="0" borderId="0" xfId="0" applyFont="1" applyAlignment="1">
      <alignment horizontal="center" vertical="center" wrapText="1"/>
    </xf>
    <xf numFmtId="170" fontId="12" fillId="0" borderId="0" xfId="0" applyNumberFormat="1" applyFont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70" fontId="13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/>
    <xf numFmtId="0" fontId="13" fillId="0" borderId="12" xfId="0" applyFont="1" applyFill="1" applyBorder="1" applyAlignment="1">
      <alignment wrapText="1"/>
    </xf>
    <xf numFmtId="170" fontId="13" fillId="0" borderId="12" xfId="0" applyNumberFormat="1" applyFont="1" applyFill="1" applyBorder="1" applyAlignment="1">
      <alignment horizontal="right" vertical="center"/>
    </xf>
    <xf numFmtId="170" fontId="10" fillId="0" borderId="12" xfId="0" applyNumberFormat="1" applyFont="1" applyFill="1" applyBorder="1" applyAlignment="1">
      <alignment horizontal="right" vertical="center" wrapText="1"/>
    </xf>
    <xf numFmtId="170" fontId="10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vertical="center"/>
    </xf>
    <xf numFmtId="0" fontId="13" fillId="0" borderId="0" xfId="0" applyFont="1"/>
    <xf numFmtId="0" fontId="0" fillId="0" borderId="0" xfId="0" applyAlignment="1">
      <alignment vertical="center"/>
    </xf>
    <xf numFmtId="170" fontId="13" fillId="0" borderId="12" xfId="0" applyNumberFormat="1" applyFont="1" applyFill="1" applyBorder="1" applyAlignment="1">
      <alignment vertical="center" wrapText="1"/>
    </xf>
    <xf numFmtId="170" fontId="13" fillId="0" borderId="12" xfId="0" applyNumberFormat="1" applyFont="1" applyFill="1" applyBorder="1" applyAlignment="1">
      <alignment vertical="center"/>
    </xf>
    <xf numFmtId="0" fontId="13" fillId="13" borderId="12" xfId="0" applyFont="1" applyFill="1" applyBorder="1"/>
    <xf numFmtId="0" fontId="13" fillId="13" borderId="12" xfId="0" applyFont="1" applyFill="1" applyBorder="1" applyAlignment="1">
      <alignment wrapText="1"/>
    </xf>
    <xf numFmtId="170" fontId="13" fillId="13" borderId="12" xfId="0" applyNumberFormat="1" applyFont="1" applyFill="1" applyBorder="1" applyAlignment="1">
      <alignment vertical="center" wrapText="1"/>
    </xf>
    <xf numFmtId="170" fontId="13" fillId="13" borderId="12" xfId="0" applyNumberFormat="1" applyFont="1" applyFill="1" applyBorder="1" applyAlignment="1">
      <alignment vertical="center"/>
    </xf>
    <xf numFmtId="170" fontId="13" fillId="13" borderId="12" xfId="0" applyNumberFormat="1" applyFont="1" applyFill="1" applyBorder="1" applyAlignment="1">
      <alignment horizontal="right" vertical="center" wrapText="1"/>
    </xf>
    <xf numFmtId="0" fontId="13" fillId="1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0" fontId="19" fillId="0" borderId="0" xfId="0" applyNumberFormat="1" applyFont="1" applyAlignment="1">
      <alignment vertical="center"/>
    </xf>
    <xf numFmtId="0" fontId="19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10" borderId="12" xfId="0" applyFont="1" applyFill="1" applyBorder="1" applyAlignment="1">
      <alignment horizontal="center" vertical="center" wrapText="1"/>
    </xf>
    <xf numFmtId="170" fontId="13" fillId="10" borderId="12" xfId="0" applyNumberFormat="1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3" fontId="13" fillId="12" borderId="12" xfId="0" applyNumberFormat="1" applyFont="1" applyFill="1" applyBorder="1" applyAlignment="1">
      <alignment horizontal="center" vertical="center" wrapText="1"/>
    </xf>
    <xf numFmtId="49" fontId="10" fillId="14" borderId="36" xfId="3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>
      <alignment horizontal="center"/>
    </xf>
    <xf numFmtId="0" fontId="20" fillId="0" borderId="0" xfId="0" applyFont="1"/>
    <xf numFmtId="0" fontId="21" fillId="15" borderId="12" xfId="0" applyNumberFormat="1" applyFont="1" applyFill="1" applyBorder="1" applyAlignment="1">
      <alignment horizontal="center" vertical="center"/>
    </xf>
    <xf numFmtId="171" fontId="21" fillId="15" borderId="12" xfId="0" applyNumberFormat="1" applyFont="1" applyFill="1" applyBorder="1" applyAlignment="1">
      <alignment horizontal="right" vertical="center"/>
    </xf>
    <xf numFmtId="171" fontId="21" fillId="15" borderId="41" xfId="0" applyNumberFormat="1" applyFont="1" applyFill="1" applyBorder="1" applyAlignment="1">
      <alignment horizontal="right" vertical="center"/>
    </xf>
    <xf numFmtId="0" fontId="22" fillId="9" borderId="42" xfId="0" applyNumberFormat="1" applyFont="1" applyFill="1" applyBorder="1" applyAlignment="1">
      <alignment horizontal="left" vertical="center" wrapText="1"/>
    </xf>
    <xf numFmtId="0" fontId="22" fillId="9" borderId="12" xfId="0" applyNumberFormat="1" applyFont="1" applyFill="1" applyBorder="1" applyAlignment="1">
      <alignment horizontal="center" vertical="center"/>
    </xf>
    <xf numFmtId="171" fontId="22" fillId="9" borderId="12" xfId="0" applyNumberFormat="1" applyFont="1" applyFill="1" applyBorder="1" applyAlignment="1">
      <alignment horizontal="right" vertical="center"/>
    </xf>
    <xf numFmtId="171" fontId="22" fillId="9" borderId="41" xfId="0" applyNumberFormat="1" applyFont="1" applyFill="1" applyBorder="1" applyAlignment="1">
      <alignment horizontal="right" vertical="center"/>
    </xf>
    <xf numFmtId="0" fontId="22" fillId="6" borderId="42" xfId="0" applyNumberFormat="1" applyFont="1" applyFill="1" applyBorder="1" applyAlignment="1">
      <alignment horizontal="left" vertical="center" wrapText="1"/>
    </xf>
    <xf numFmtId="0" fontId="22" fillId="16" borderId="38" xfId="0" applyNumberFormat="1" applyFont="1" applyFill="1" applyBorder="1" applyAlignment="1">
      <alignment horizontal="left" vertical="center" wrapText="1"/>
    </xf>
    <xf numFmtId="0" fontId="22" fillId="16" borderId="12" xfId="0" applyNumberFormat="1" applyFont="1" applyFill="1" applyBorder="1" applyAlignment="1">
      <alignment horizontal="center" vertical="center"/>
    </xf>
    <xf numFmtId="171" fontId="22" fillId="16" borderId="12" xfId="0" applyNumberFormat="1" applyFont="1" applyFill="1" applyBorder="1" applyAlignment="1">
      <alignment horizontal="right" vertical="center"/>
    </xf>
    <xf numFmtId="171" fontId="22" fillId="16" borderId="41" xfId="0" applyNumberFormat="1" applyFont="1" applyFill="1" applyBorder="1" applyAlignment="1">
      <alignment horizontal="right" vertical="center"/>
    </xf>
    <xf numFmtId="0" fontId="22" fillId="6" borderId="38" xfId="0" applyNumberFormat="1" applyFont="1" applyFill="1" applyBorder="1" applyAlignment="1">
      <alignment horizontal="left" vertical="center" wrapText="1"/>
    </xf>
    <xf numFmtId="0" fontId="22" fillId="6" borderId="12" xfId="0" applyNumberFormat="1" applyFont="1" applyFill="1" applyBorder="1" applyAlignment="1">
      <alignment horizontal="center" vertical="center"/>
    </xf>
    <xf numFmtId="171" fontId="22" fillId="6" borderId="12" xfId="0" applyNumberFormat="1" applyFont="1" applyFill="1" applyBorder="1" applyAlignment="1">
      <alignment horizontal="right" vertical="center"/>
    </xf>
    <xf numFmtId="171" fontId="22" fillId="6" borderId="41" xfId="0" applyNumberFormat="1" applyFont="1" applyFill="1" applyBorder="1" applyAlignment="1">
      <alignment horizontal="right" vertical="center"/>
    </xf>
    <xf numFmtId="171" fontId="21" fillId="15" borderId="26" xfId="0" applyNumberFormat="1" applyFont="1" applyFill="1" applyBorder="1" applyAlignment="1">
      <alignment horizontal="right" vertical="center"/>
    </xf>
    <xf numFmtId="170" fontId="16" fillId="0" borderId="0" xfId="0" applyNumberFormat="1" applyFont="1" applyBorder="1" applyAlignment="1">
      <alignment vertical="center"/>
    </xf>
    <xf numFmtId="0" fontId="23" fillId="0" borderId="0" xfId="4" applyFont="1" applyAlignment="1"/>
    <xf numFmtId="0" fontId="23" fillId="0" borderId="0" xfId="4" applyFont="1"/>
    <xf numFmtId="170" fontId="23" fillId="0" borderId="0" xfId="4" applyNumberFormat="1" applyFont="1"/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/>
    <xf numFmtId="0" fontId="2" fillId="0" borderId="1" xfId="1" applyFont="1" applyBorder="1" applyAlignment="1" applyProtection="1">
      <alignment horizontal="center"/>
      <protection hidden="1"/>
    </xf>
    <xf numFmtId="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 wrapText="1"/>
    </xf>
    <xf numFmtId="170" fontId="13" fillId="0" borderId="2" xfId="4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6" borderId="37" xfId="0" applyNumberFormat="1" applyFont="1" applyFill="1" applyBorder="1" applyAlignment="1">
      <alignment horizontal="left" vertical="center" wrapText="1"/>
    </xf>
    <xf numFmtId="171" fontId="22" fillId="6" borderId="11" xfId="0" applyNumberFormat="1" applyFont="1" applyFill="1" applyBorder="1" applyAlignment="1">
      <alignment horizontal="right" vertical="center"/>
    </xf>
    <xf numFmtId="171" fontId="22" fillId="6" borderId="43" xfId="0" applyNumberFormat="1" applyFont="1" applyFill="1" applyBorder="1" applyAlignment="1">
      <alignment horizontal="right" vertical="center"/>
    </xf>
    <xf numFmtId="171" fontId="21" fillId="15" borderId="11" xfId="0" applyNumberFormat="1" applyFont="1" applyFill="1" applyBorder="1" applyAlignment="1">
      <alignment horizontal="right" vertical="center"/>
    </xf>
    <xf numFmtId="171" fontId="21" fillId="15" borderId="43" xfId="0" applyNumberFormat="1" applyFont="1" applyFill="1" applyBorder="1" applyAlignment="1">
      <alignment horizontal="right" vertical="center"/>
    </xf>
    <xf numFmtId="0" fontId="22" fillId="9" borderId="37" xfId="0" applyNumberFormat="1" applyFont="1" applyFill="1" applyBorder="1" applyAlignment="1">
      <alignment horizontal="left" vertical="center" wrapText="1"/>
    </xf>
    <xf numFmtId="171" fontId="22" fillId="9" borderId="11" xfId="0" applyNumberFormat="1" applyFont="1" applyFill="1" applyBorder="1" applyAlignment="1">
      <alignment horizontal="right" vertical="center"/>
    </xf>
    <xf numFmtId="171" fontId="22" fillId="9" borderId="43" xfId="0" applyNumberFormat="1" applyFont="1" applyFill="1" applyBorder="1" applyAlignment="1">
      <alignment horizontal="right" vertical="center"/>
    </xf>
    <xf numFmtId="0" fontId="22" fillId="16" borderId="37" xfId="0" applyNumberFormat="1" applyFont="1" applyFill="1" applyBorder="1" applyAlignment="1">
      <alignment horizontal="left" vertical="center" wrapText="1"/>
    </xf>
    <xf numFmtId="171" fontId="22" fillId="16" borderId="11" xfId="0" applyNumberFormat="1" applyFont="1" applyFill="1" applyBorder="1" applyAlignment="1">
      <alignment horizontal="right" vertical="center"/>
    </xf>
    <xf numFmtId="171" fontId="22" fillId="16" borderId="43" xfId="0" applyNumberFormat="1" applyFont="1" applyFill="1" applyBorder="1" applyAlignment="1">
      <alignment horizontal="right" vertical="center"/>
    </xf>
    <xf numFmtId="170" fontId="10" fillId="7" borderId="12" xfId="3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>
      <alignment horizontal="center"/>
    </xf>
    <xf numFmtId="49" fontId="10" fillId="8" borderId="12" xfId="3" applyNumberFormat="1" applyFont="1" applyFill="1" applyBorder="1" applyAlignment="1" applyProtection="1">
      <alignment horizontal="center" vertical="center" wrapText="1"/>
      <protection locked="0" hidden="1"/>
    </xf>
    <xf numFmtId="170" fontId="16" fillId="0" borderId="0" xfId="0" applyNumberFormat="1" applyFont="1" applyBorder="1" applyAlignment="1">
      <alignment horizontal="center" vertical="center"/>
    </xf>
    <xf numFmtId="0" fontId="21" fillId="15" borderId="40" xfId="0" applyNumberFormat="1" applyFont="1" applyFill="1" applyBorder="1" applyAlignment="1">
      <alignment horizontal="left" vertical="center" wrapText="1"/>
    </xf>
    <xf numFmtId="49" fontId="10" fillId="7" borderId="12" xfId="3" applyNumberFormat="1" applyFont="1" applyFill="1" applyBorder="1" applyAlignment="1" applyProtection="1">
      <alignment horizontal="center" vertical="center" wrapText="1"/>
      <protection locked="0" hidden="1"/>
    </xf>
    <xf numFmtId="0" fontId="10" fillId="7" borderId="12" xfId="3" applyNumberFormat="1" applyFont="1" applyFill="1" applyBorder="1" applyAlignment="1" applyProtection="1">
      <alignment horizontal="center" vertical="center" wrapText="1"/>
      <protection locked="0" hidden="1"/>
    </xf>
    <xf numFmtId="49" fontId="10" fillId="14" borderId="2" xfId="3" applyNumberFormat="1" applyFont="1" applyFill="1" applyBorder="1" applyAlignment="1" applyProtection="1">
      <alignment horizontal="center" vertical="center" wrapText="1"/>
      <protection locked="0" hidden="1"/>
    </xf>
    <xf numFmtId="49" fontId="10" fillId="14" borderId="45" xfId="3" applyNumberFormat="1" applyFont="1" applyFill="1" applyBorder="1" applyAlignment="1" applyProtection="1">
      <alignment horizontal="center" vertical="center" wrapText="1"/>
      <protection locked="0" hidden="1"/>
    </xf>
    <xf numFmtId="0" fontId="21" fillId="15" borderId="23" xfId="0" applyNumberFormat="1" applyFont="1" applyFill="1" applyBorder="1" applyAlignment="1">
      <alignment horizontal="left"/>
    </xf>
    <xf numFmtId="0" fontId="21" fillId="15" borderId="19" xfId="0" applyNumberFormat="1" applyFont="1" applyFill="1" applyBorder="1" applyAlignment="1">
      <alignment horizontal="left"/>
    </xf>
    <xf numFmtId="0" fontId="21" fillId="15" borderId="44" xfId="0" applyNumberFormat="1" applyFont="1" applyFill="1" applyBorder="1" applyAlignment="1">
      <alignment horizontal="left"/>
    </xf>
    <xf numFmtId="171" fontId="21" fillId="15" borderId="28" xfId="0" applyNumberFormat="1" applyFont="1" applyFill="1" applyBorder="1" applyAlignment="1">
      <alignment horizontal="right" vertical="center"/>
    </xf>
    <xf numFmtId="171" fontId="21" fillId="15" borderId="44" xfId="0" applyNumberFormat="1" applyFont="1" applyFill="1" applyBorder="1" applyAlignment="1">
      <alignment horizontal="right" vertical="center"/>
    </xf>
    <xf numFmtId="171" fontId="22" fillId="6" borderId="9" xfId="0" applyNumberFormat="1" applyFont="1" applyFill="1" applyBorder="1" applyAlignment="1">
      <alignment horizontal="right" vertical="center"/>
    </xf>
    <xf numFmtId="171" fontId="22" fillId="6" borderId="46" xfId="0" applyNumberFormat="1" applyFont="1" applyFill="1" applyBorder="1" applyAlignment="1">
      <alignment horizontal="right" vertical="center"/>
    </xf>
    <xf numFmtId="171" fontId="22" fillId="6" borderId="11" xfId="0" applyNumberFormat="1" applyFont="1" applyFill="1" applyBorder="1" applyAlignment="1">
      <alignment vertical="center"/>
    </xf>
    <xf numFmtId="171" fontId="22" fillId="6" borderId="43" xfId="0" applyNumberFormat="1" applyFont="1" applyFill="1" applyBorder="1" applyAlignment="1">
      <alignment vertical="center"/>
    </xf>
    <xf numFmtId="171" fontId="22" fillId="6" borderId="39" xfId="0" applyNumberFormat="1" applyFont="1" applyFill="1" applyBorder="1" applyAlignment="1">
      <alignment vertical="center"/>
    </xf>
    <xf numFmtId="0" fontId="22" fillId="9" borderId="11" xfId="0" applyNumberFormat="1" applyFont="1" applyFill="1" applyBorder="1" applyAlignment="1">
      <alignment horizontal="right" vertical="center"/>
    </xf>
    <xf numFmtId="0" fontId="22" fillId="9" borderId="43" xfId="0" applyNumberFormat="1" applyFont="1" applyFill="1" applyBorder="1" applyAlignment="1">
      <alignment horizontal="right" vertical="center"/>
    </xf>
    <xf numFmtId="0" fontId="14" fillId="0" borderId="0" xfId="4" applyFont="1"/>
    <xf numFmtId="170" fontId="14" fillId="0" borderId="0" xfId="4" applyNumberFormat="1" applyFont="1"/>
  </cellXfs>
  <cellStyles count="6">
    <cellStyle name="Обычный" xfId="0" builtinId="0"/>
    <cellStyle name="Обычный 2" xfId="1"/>
    <cellStyle name="Обычный 2 2" xfId="2"/>
    <cellStyle name="Обычный 26 2" xfId="5"/>
    <cellStyle name="Обычный 3" xfId="4"/>
    <cellStyle name="Обычный_Ведом" xfId="3"/>
  </cellStyles>
  <dxfs count="0"/>
  <tableStyles count="0" defaultTableStyle="TableStyleMedium9" defaultPivotStyle="PivotStyleLight16"/>
  <colors>
    <mruColors>
      <color rgb="FFCCECFF"/>
      <color rgb="FFFFCCFF"/>
      <color rgb="FF0000CC"/>
      <color rgb="FFCCFFFF"/>
      <color rgb="FFF3F9A5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5"/>
  <sheetViews>
    <sheetView showGridLines="0" view="pageBreakPreview" zoomScale="95" zoomScaleNormal="80" zoomScaleSheetLayoutView="95" workbookViewId="0">
      <pane ySplit="8" topLeftCell="A75" activePane="bottomLeft" state="frozen"/>
      <selection pane="bottomLeft" activeCell="A84" sqref="A84"/>
    </sheetView>
  </sheetViews>
  <sheetFormatPr defaultColWidth="9.140625" defaultRowHeight="12.75"/>
  <cols>
    <col min="1" max="1" width="54.5703125" style="1" customWidth="1"/>
    <col min="2" max="2" width="3.42578125" style="1" bestFit="1" customWidth="1"/>
    <col min="3" max="3" width="4.7109375" style="1" customWidth="1"/>
    <col min="4" max="4" width="3.85546875" style="1" customWidth="1"/>
    <col min="5" max="5" width="11.7109375" style="1" customWidth="1"/>
    <col min="6" max="6" width="6.42578125" style="1" customWidth="1"/>
    <col min="7" max="7" width="12.5703125" style="1" customWidth="1"/>
    <col min="8" max="8" width="9.7109375" style="1" hidden="1" customWidth="1"/>
    <col min="9" max="9" width="9.28515625" style="1" hidden="1" customWidth="1"/>
    <col min="10" max="10" width="12.7109375" style="68" hidden="1" customWidth="1"/>
    <col min="11" max="11" width="9.7109375" style="1" hidden="1" customWidth="1"/>
    <col min="12" max="12" width="11.28515625" style="1" hidden="1" customWidth="1"/>
    <col min="13" max="13" width="17.28515625" style="1" customWidth="1"/>
    <col min="14" max="14" width="8.28515625" style="1" customWidth="1"/>
    <col min="15" max="221" width="9.140625" style="1" customWidth="1"/>
    <col min="222" max="16384" width="9.140625" style="1"/>
  </cols>
  <sheetData>
    <row r="1" spans="1:14" ht="28.5" customHeight="1">
      <c r="A1" s="161"/>
      <c r="B1" s="161"/>
      <c r="C1" s="161"/>
      <c r="D1" s="161"/>
      <c r="E1" s="161"/>
      <c r="F1" s="161"/>
      <c r="G1" s="161"/>
      <c r="H1" s="161"/>
      <c r="I1" s="2"/>
      <c r="J1" s="52"/>
      <c r="K1" s="2"/>
      <c r="L1" s="2"/>
      <c r="M1" s="2"/>
      <c r="N1" s="2"/>
    </row>
    <row r="2" spans="1:14" ht="12" customHeight="1">
      <c r="A2" s="162"/>
      <c r="B2" s="162"/>
      <c r="C2" s="162"/>
      <c r="D2" s="162"/>
      <c r="E2" s="162"/>
      <c r="F2" s="162"/>
      <c r="G2" s="162"/>
      <c r="H2" s="162"/>
      <c r="I2" s="2"/>
      <c r="J2" s="52" t="e">
        <f>#REF!+#REF!</f>
        <v>#REF!</v>
      </c>
      <c r="K2" s="2"/>
      <c r="L2" s="2"/>
      <c r="M2" s="2"/>
      <c r="N2" s="2"/>
    </row>
    <row r="3" spans="1:14" ht="12" customHeight="1">
      <c r="A3" s="2"/>
      <c r="B3" s="2"/>
      <c r="C3" s="2"/>
      <c r="D3" s="2"/>
      <c r="E3" s="2"/>
      <c r="F3" s="2"/>
      <c r="G3" s="2"/>
      <c r="H3" s="2"/>
      <c r="I3" s="2"/>
      <c r="J3" s="5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3" s="2"/>
      <c r="L3" s="2"/>
      <c r="M3" s="2"/>
      <c r="N3" s="2"/>
    </row>
    <row r="4" spans="1:14" ht="12" customHeight="1">
      <c r="A4" s="25"/>
      <c r="B4" s="2"/>
      <c r="C4" s="2"/>
      <c r="D4" s="7"/>
      <c r="E4" s="7"/>
      <c r="F4" s="2"/>
      <c r="G4" s="2"/>
      <c r="H4" s="2"/>
      <c r="I4" s="2"/>
      <c r="J4" s="52" t="e">
        <f>J2+J3</f>
        <v>#REF!</v>
      </c>
      <c r="K4" s="2"/>
      <c r="L4" s="2"/>
      <c r="M4" s="2"/>
      <c r="N4" s="2"/>
    </row>
    <row r="5" spans="1:14" ht="12.75" customHeight="1" thickBot="1">
      <c r="A5" s="2"/>
      <c r="B5" s="2"/>
      <c r="C5" s="2"/>
      <c r="D5" s="2"/>
      <c r="E5" s="2"/>
      <c r="F5" s="2"/>
      <c r="G5" s="2"/>
      <c r="H5" s="2"/>
      <c r="I5" s="2"/>
      <c r="J5" s="66"/>
      <c r="K5" s="2"/>
      <c r="L5" s="2"/>
      <c r="M5" s="2"/>
      <c r="N5" s="2"/>
    </row>
    <row r="6" spans="1:14" ht="57.6" customHeight="1" thickBot="1">
      <c r="A6" s="169" t="s">
        <v>558</v>
      </c>
      <c r="B6" s="172" t="s">
        <v>561</v>
      </c>
      <c r="C6" s="173"/>
      <c r="D6" s="173"/>
      <c r="E6" s="173"/>
      <c r="F6" s="173"/>
      <c r="G6" s="57" t="s">
        <v>560</v>
      </c>
      <c r="H6" s="61"/>
      <c r="I6" s="62"/>
      <c r="J6" s="176" t="s">
        <v>559</v>
      </c>
      <c r="K6" s="177"/>
      <c r="L6" s="178"/>
      <c r="M6" s="70" t="s">
        <v>562</v>
      </c>
      <c r="N6" s="10" t="s">
        <v>4</v>
      </c>
    </row>
    <row r="7" spans="1:14" ht="15" customHeight="1" thickBot="1">
      <c r="A7" s="170"/>
      <c r="B7" s="174"/>
      <c r="C7" s="175"/>
      <c r="D7" s="175"/>
      <c r="E7" s="175"/>
      <c r="F7" s="175"/>
      <c r="G7" s="163" t="s">
        <v>552</v>
      </c>
      <c r="H7" s="165" t="s">
        <v>551</v>
      </c>
      <c r="I7" s="167" t="s">
        <v>550</v>
      </c>
      <c r="J7" s="182" t="s">
        <v>552</v>
      </c>
      <c r="K7" s="24"/>
      <c r="L7" s="23"/>
      <c r="M7" s="179" t="s">
        <v>552</v>
      </c>
      <c r="N7" s="10" t="s">
        <v>4</v>
      </c>
    </row>
    <row r="8" spans="1:14" ht="37.15" customHeight="1" thickBot="1">
      <c r="A8" s="171"/>
      <c r="B8" s="21" t="s">
        <v>557</v>
      </c>
      <c r="C8" s="19" t="s">
        <v>556</v>
      </c>
      <c r="D8" s="19" t="s">
        <v>555</v>
      </c>
      <c r="E8" s="19" t="s">
        <v>554</v>
      </c>
      <c r="F8" s="22" t="s">
        <v>553</v>
      </c>
      <c r="G8" s="164"/>
      <c r="H8" s="166"/>
      <c r="I8" s="168"/>
      <c r="J8" s="183"/>
      <c r="K8" s="20" t="s">
        <v>551</v>
      </c>
      <c r="L8" s="19" t="s">
        <v>550</v>
      </c>
      <c r="M8" s="180"/>
      <c r="N8" s="10" t="s">
        <v>4</v>
      </c>
    </row>
    <row r="9" spans="1:14" ht="19.899999999999999" customHeight="1">
      <c r="A9" s="29" t="s">
        <v>549</v>
      </c>
      <c r="B9" s="30">
        <v>1</v>
      </c>
      <c r="C9" s="31">
        <v>0</v>
      </c>
      <c r="D9" s="31">
        <v>0</v>
      </c>
      <c r="E9" s="32" t="s">
        <v>8</v>
      </c>
      <c r="F9" s="33" t="s">
        <v>2</v>
      </c>
      <c r="G9" s="63">
        <f>H9+I9</f>
        <v>32366.400000000001</v>
      </c>
      <c r="H9" s="64">
        <v>32366.400000000001</v>
      </c>
      <c r="I9" s="64">
        <v>0</v>
      </c>
      <c r="J9" s="50">
        <f>J10+J11+J12+J13+J14+J15+J16+J17+J18+J19+J20+J21+J22+J23+J24+J25+J26</f>
        <v>32366.400000000001</v>
      </c>
      <c r="K9" s="50" t="e">
        <f>#REF!+#REF!+#REF!</f>
        <v>#REF!</v>
      </c>
      <c r="L9" s="50" t="e">
        <f>#REF!+#REF!+#REF!</f>
        <v>#REF!</v>
      </c>
      <c r="M9" s="71">
        <f>M10+M11+M12+M13+M14+M15+M16+M17+M18+M19+M20+M21+M22+M23+M24+M25+M26</f>
        <v>18304.100000000002</v>
      </c>
      <c r="N9" s="10" t="s">
        <v>4</v>
      </c>
    </row>
    <row r="10" spans="1:14" ht="19.899999999999999" customHeight="1">
      <c r="A10" s="83" t="s">
        <v>563</v>
      </c>
      <c r="B10" s="18">
        <v>1</v>
      </c>
      <c r="C10" s="17">
        <v>1</v>
      </c>
      <c r="D10" s="17">
        <v>6</v>
      </c>
      <c r="E10" s="16" t="s">
        <v>183</v>
      </c>
      <c r="F10" s="28" t="s">
        <v>26</v>
      </c>
      <c r="G10" s="58">
        <f t="shared" ref="G10" si="0">H10+I10</f>
        <v>56.4</v>
      </c>
      <c r="H10" s="15">
        <v>56.4</v>
      </c>
      <c r="I10" s="15">
        <v>0</v>
      </c>
      <c r="J10" s="53">
        <v>56.4</v>
      </c>
      <c r="K10" s="53">
        <v>56.4</v>
      </c>
      <c r="L10" s="53">
        <v>56.4</v>
      </c>
      <c r="M10" s="69">
        <v>44</v>
      </c>
      <c r="N10" s="10" t="s">
        <v>4</v>
      </c>
    </row>
    <row r="11" spans="1:14" ht="19.899999999999999" customHeight="1">
      <c r="A11" s="83" t="s">
        <v>564</v>
      </c>
      <c r="B11" s="18">
        <v>1</v>
      </c>
      <c r="C11" s="17">
        <v>1</v>
      </c>
      <c r="D11" s="17">
        <v>6</v>
      </c>
      <c r="E11" s="16" t="s">
        <v>548</v>
      </c>
      <c r="F11" s="28" t="s">
        <v>373</v>
      </c>
      <c r="G11" s="58">
        <f t="shared" ref="G11:G14" si="1">H11+I11</f>
        <v>15204.1</v>
      </c>
      <c r="H11" s="15">
        <v>15204.1</v>
      </c>
      <c r="I11" s="15">
        <v>0</v>
      </c>
      <c r="J11" s="53">
        <v>15204.1</v>
      </c>
      <c r="K11" s="53">
        <v>15204.1</v>
      </c>
      <c r="L11" s="53">
        <v>15204.1</v>
      </c>
      <c r="M11" s="69">
        <v>15204.1</v>
      </c>
      <c r="N11" s="10" t="s">
        <v>4</v>
      </c>
    </row>
    <row r="12" spans="1:14" ht="19.899999999999999" customHeight="1">
      <c r="A12" s="83" t="s">
        <v>565</v>
      </c>
      <c r="B12" s="18">
        <v>1</v>
      </c>
      <c r="C12" s="17">
        <v>1</v>
      </c>
      <c r="D12" s="17">
        <v>6</v>
      </c>
      <c r="E12" s="16" t="s">
        <v>547</v>
      </c>
      <c r="F12" s="28" t="s">
        <v>26</v>
      </c>
      <c r="G12" s="58">
        <f t="shared" si="1"/>
        <v>127</v>
      </c>
      <c r="H12" s="15">
        <v>127</v>
      </c>
      <c r="I12" s="15">
        <v>0</v>
      </c>
      <c r="J12" s="53">
        <v>127</v>
      </c>
      <c r="K12" s="53">
        <v>127</v>
      </c>
      <c r="L12" s="53">
        <v>127</v>
      </c>
      <c r="M12" s="69">
        <v>87.7</v>
      </c>
      <c r="N12" s="10" t="s">
        <v>4</v>
      </c>
    </row>
    <row r="13" spans="1:14" ht="24.6" customHeight="1">
      <c r="A13" s="83" t="s">
        <v>566</v>
      </c>
      <c r="B13" s="18">
        <v>1</v>
      </c>
      <c r="C13" s="17">
        <v>1</v>
      </c>
      <c r="D13" s="17">
        <v>6</v>
      </c>
      <c r="E13" s="16" t="s">
        <v>546</v>
      </c>
      <c r="F13" s="28" t="s">
        <v>26</v>
      </c>
      <c r="G13" s="58">
        <f t="shared" si="1"/>
        <v>133.19999999999999</v>
      </c>
      <c r="H13" s="15">
        <v>133.19999999999999</v>
      </c>
      <c r="I13" s="15">
        <v>0</v>
      </c>
      <c r="J13" s="53">
        <v>133.19999999999999</v>
      </c>
      <c r="K13" s="53">
        <v>133.19999999999999</v>
      </c>
      <c r="L13" s="53">
        <v>133.19999999999999</v>
      </c>
      <c r="M13" s="69">
        <v>44.5</v>
      </c>
      <c r="N13" s="10" t="s">
        <v>4</v>
      </c>
    </row>
    <row r="14" spans="1:14" ht="17.25" customHeight="1">
      <c r="A14" s="83" t="s">
        <v>567</v>
      </c>
      <c r="B14" s="18">
        <v>1</v>
      </c>
      <c r="C14" s="17">
        <v>1</v>
      </c>
      <c r="D14" s="17">
        <v>6</v>
      </c>
      <c r="E14" s="16" t="s">
        <v>545</v>
      </c>
      <c r="F14" s="28" t="s">
        <v>33</v>
      </c>
      <c r="G14" s="58">
        <f t="shared" si="1"/>
        <v>2.2000000000000002</v>
      </c>
      <c r="H14" s="15">
        <v>2.2000000000000002</v>
      </c>
      <c r="I14" s="15">
        <v>0</v>
      </c>
      <c r="J14" s="67">
        <v>2.2000000000000002</v>
      </c>
      <c r="K14" s="67">
        <v>2.2000000000000002</v>
      </c>
      <c r="L14" s="67">
        <v>2.2000000000000002</v>
      </c>
      <c r="M14" s="69">
        <v>2.2000000000000002</v>
      </c>
      <c r="N14" s="10" t="s">
        <v>4</v>
      </c>
    </row>
    <row r="15" spans="1:14" ht="28.9" customHeight="1">
      <c r="A15" s="83" t="s">
        <v>568</v>
      </c>
      <c r="B15" s="18">
        <v>1</v>
      </c>
      <c r="C15" s="17">
        <v>1</v>
      </c>
      <c r="D15" s="17">
        <v>6</v>
      </c>
      <c r="E15" s="16" t="s">
        <v>544</v>
      </c>
      <c r="F15" s="28" t="s">
        <v>26</v>
      </c>
      <c r="G15" s="58">
        <f t="shared" ref="G15:G28" si="2">H15+I15</f>
        <v>88.5</v>
      </c>
      <c r="H15" s="15">
        <v>88.5</v>
      </c>
      <c r="I15" s="15">
        <v>0</v>
      </c>
      <c r="J15" s="53">
        <v>88.5</v>
      </c>
      <c r="K15" s="53">
        <v>88.5</v>
      </c>
      <c r="L15" s="53">
        <v>88.5</v>
      </c>
      <c r="M15" s="69">
        <v>41.4</v>
      </c>
      <c r="N15" s="10" t="s">
        <v>4</v>
      </c>
    </row>
    <row r="16" spans="1:14" ht="19.899999999999999" customHeight="1">
      <c r="A16" s="83" t="s">
        <v>563</v>
      </c>
      <c r="B16" s="18">
        <v>1</v>
      </c>
      <c r="C16" s="17">
        <v>1</v>
      </c>
      <c r="D16" s="17">
        <v>6</v>
      </c>
      <c r="E16" s="16" t="s">
        <v>543</v>
      </c>
      <c r="F16" s="28" t="s">
        <v>26</v>
      </c>
      <c r="G16" s="58">
        <f t="shared" si="2"/>
        <v>15</v>
      </c>
      <c r="H16" s="15">
        <v>15</v>
      </c>
      <c r="I16" s="15">
        <v>0</v>
      </c>
      <c r="J16" s="53">
        <v>15</v>
      </c>
      <c r="K16" s="53">
        <v>15</v>
      </c>
      <c r="L16" s="53">
        <v>15</v>
      </c>
      <c r="M16" s="69">
        <v>10.1</v>
      </c>
      <c r="N16" s="10" t="s">
        <v>4</v>
      </c>
    </row>
    <row r="17" spans="1:14" ht="33.6" customHeight="1">
      <c r="A17" s="83" t="s">
        <v>569</v>
      </c>
      <c r="B17" s="18">
        <v>1</v>
      </c>
      <c r="C17" s="17">
        <v>1</v>
      </c>
      <c r="D17" s="17">
        <v>11</v>
      </c>
      <c r="E17" s="16" t="s">
        <v>542</v>
      </c>
      <c r="F17" s="28" t="s">
        <v>538</v>
      </c>
      <c r="G17" s="58">
        <f t="shared" si="2"/>
        <v>3000</v>
      </c>
      <c r="H17" s="15">
        <v>3000</v>
      </c>
      <c r="I17" s="15">
        <v>0</v>
      </c>
      <c r="J17" s="53">
        <f t="shared" ref="J17" si="3">G17</f>
        <v>3000</v>
      </c>
      <c r="K17" s="53">
        <f t="shared" ref="K17:L17" si="4">H17</f>
        <v>3000</v>
      </c>
      <c r="L17" s="53">
        <f t="shared" si="4"/>
        <v>0</v>
      </c>
      <c r="M17" s="69"/>
      <c r="N17" s="10" t="s">
        <v>4</v>
      </c>
    </row>
    <row r="18" spans="1:14" ht="17.25" customHeight="1">
      <c r="A18" s="83" t="s">
        <v>570</v>
      </c>
      <c r="B18" s="18">
        <v>1</v>
      </c>
      <c r="C18" s="17">
        <v>1</v>
      </c>
      <c r="D18" s="17">
        <v>13</v>
      </c>
      <c r="E18" s="16" t="s">
        <v>541</v>
      </c>
      <c r="F18" s="28" t="s">
        <v>538</v>
      </c>
      <c r="G18" s="58">
        <f t="shared" si="2"/>
        <v>48.8</v>
      </c>
      <c r="H18" s="15">
        <v>48.8</v>
      </c>
      <c r="I18" s="15">
        <v>0</v>
      </c>
      <c r="J18" s="67">
        <v>48.8</v>
      </c>
      <c r="K18" s="67">
        <v>48.8</v>
      </c>
      <c r="L18" s="67">
        <v>48.8</v>
      </c>
      <c r="M18" s="69"/>
      <c r="N18" s="10" t="s">
        <v>4</v>
      </c>
    </row>
    <row r="19" spans="1:14" ht="17.25" customHeight="1">
      <c r="A19" s="26" t="s">
        <v>573</v>
      </c>
      <c r="B19" s="18">
        <v>1</v>
      </c>
      <c r="C19" s="17">
        <v>1</v>
      </c>
      <c r="D19" s="17">
        <v>13</v>
      </c>
      <c r="E19" s="16" t="s">
        <v>540</v>
      </c>
      <c r="F19" s="28" t="s">
        <v>538</v>
      </c>
      <c r="G19" s="58">
        <f t="shared" si="2"/>
        <v>6826.2</v>
      </c>
      <c r="H19" s="15">
        <v>6826.2</v>
      </c>
      <c r="I19" s="15">
        <v>0</v>
      </c>
      <c r="J19" s="53">
        <v>6826.2</v>
      </c>
      <c r="K19" s="53">
        <v>6826.2</v>
      </c>
      <c r="L19" s="53">
        <v>6826.2</v>
      </c>
      <c r="M19" s="69"/>
      <c r="N19" s="10" t="s">
        <v>4</v>
      </c>
    </row>
    <row r="20" spans="1:14" ht="17.25" customHeight="1">
      <c r="A20" s="26" t="s">
        <v>572</v>
      </c>
      <c r="B20" s="18">
        <v>1</v>
      </c>
      <c r="C20" s="17">
        <v>1</v>
      </c>
      <c r="D20" s="17">
        <v>13</v>
      </c>
      <c r="E20" s="16" t="s">
        <v>539</v>
      </c>
      <c r="F20" s="28" t="s">
        <v>538</v>
      </c>
      <c r="G20" s="58">
        <f t="shared" si="2"/>
        <v>2195.8000000000002</v>
      </c>
      <c r="H20" s="15">
        <v>2195.8000000000002</v>
      </c>
      <c r="I20" s="15">
        <v>0</v>
      </c>
      <c r="J20" s="53">
        <v>2195.8000000000002</v>
      </c>
      <c r="K20" s="53">
        <v>2195.8000000000002</v>
      </c>
      <c r="L20" s="53">
        <v>2195.8000000000002</v>
      </c>
      <c r="M20" s="69"/>
      <c r="N20" s="10" t="s">
        <v>4</v>
      </c>
    </row>
    <row r="21" spans="1:14" ht="34.15" customHeight="1">
      <c r="A21" s="83" t="s">
        <v>571</v>
      </c>
      <c r="B21" s="18">
        <v>1</v>
      </c>
      <c r="C21" s="17">
        <v>1</v>
      </c>
      <c r="D21" s="17">
        <v>13</v>
      </c>
      <c r="E21" s="16" t="s">
        <v>376</v>
      </c>
      <c r="F21" s="28" t="s">
        <v>538</v>
      </c>
      <c r="G21" s="58">
        <f t="shared" si="2"/>
        <v>1491.4</v>
      </c>
      <c r="H21" s="15">
        <v>1491.4</v>
      </c>
      <c r="I21" s="15">
        <v>0</v>
      </c>
      <c r="J21" s="53">
        <v>1491.4</v>
      </c>
      <c r="K21" s="53">
        <v>1491.4</v>
      </c>
      <c r="L21" s="53">
        <v>1491.4</v>
      </c>
      <c r="M21" s="69"/>
      <c r="N21" s="10" t="s">
        <v>4</v>
      </c>
    </row>
    <row r="22" spans="1:14" ht="19.899999999999999" customHeight="1">
      <c r="A22" s="83" t="s">
        <v>574</v>
      </c>
      <c r="B22" s="18">
        <v>1</v>
      </c>
      <c r="C22" s="17">
        <v>4</v>
      </c>
      <c r="D22" s="17">
        <v>10</v>
      </c>
      <c r="E22" s="16" t="s">
        <v>335</v>
      </c>
      <c r="F22" s="28" t="s">
        <v>26</v>
      </c>
      <c r="G22" s="58">
        <f t="shared" si="2"/>
        <v>197.2</v>
      </c>
      <c r="H22" s="15">
        <v>197.2</v>
      </c>
      <c r="I22" s="15">
        <v>0</v>
      </c>
      <c r="J22" s="53">
        <v>197.2</v>
      </c>
      <c r="K22" s="53">
        <v>197.2</v>
      </c>
      <c r="L22" s="53">
        <v>197.2</v>
      </c>
      <c r="M22" s="69">
        <f>3.5+191.5</f>
        <v>195</v>
      </c>
      <c r="N22" s="10" t="s">
        <v>4</v>
      </c>
    </row>
    <row r="23" spans="1:14" ht="19.899999999999999" customHeight="1">
      <c r="A23" s="83" t="s">
        <v>575</v>
      </c>
      <c r="B23" s="18">
        <v>1</v>
      </c>
      <c r="C23" s="17">
        <v>4</v>
      </c>
      <c r="D23" s="17">
        <v>10</v>
      </c>
      <c r="E23" s="16" t="s">
        <v>334</v>
      </c>
      <c r="F23" s="28" t="s">
        <v>26</v>
      </c>
      <c r="G23" s="58">
        <f t="shared" si="2"/>
        <v>2690</v>
      </c>
      <c r="H23" s="15">
        <v>2690</v>
      </c>
      <c r="I23" s="15">
        <v>0</v>
      </c>
      <c r="J23" s="53">
        <v>2690</v>
      </c>
      <c r="K23" s="53">
        <v>2690</v>
      </c>
      <c r="L23" s="53">
        <v>2690</v>
      </c>
      <c r="M23" s="69">
        <f>2563.6</f>
        <v>2563.6</v>
      </c>
      <c r="N23" s="10" t="s">
        <v>4</v>
      </c>
    </row>
    <row r="24" spans="1:14" ht="19.899999999999999" customHeight="1">
      <c r="A24" s="83" t="s">
        <v>576</v>
      </c>
      <c r="B24" s="18">
        <v>1</v>
      </c>
      <c r="C24" s="17">
        <v>4</v>
      </c>
      <c r="D24" s="17">
        <v>10</v>
      </c>
      <c r="E24" s="16" t="s">
        <v>333</v>
      </c>
      <c r="F24" s="28" t="s">
        <v>26</v>
      </c>
      <c r="G24" s="58">
        <f t="shared" si="2"/>
        <v>72</v>
      </c>
      <c r="H24" s="15">
        <v>72</v>
      </c>
      <c r="I24" s="15">
        <v>0</v>
      </c>
      <c r="J24" s="53">
        <v>72</v>
      </c>
      <c r="K24" s="53">
        <v>72</v>
      </c>
      <c r="L24" s="53">
        <v>72</v>
      </c>
      <c r="M24" s="69">
        <v>72</v>
      </c>
      <c r="N24" s="10" t="s">
        <v>4</v>
      </c>
    </row>
    <row r="25" spans="1:14" ht="19.899999999999999" customHeight="1">
      <c r="A25" s="83" t="s">
        <v>577</v>
      </c>
      <c r="B25" s="18">
        <v>1</v>
      </c>
      <c r="C25" s="17">
        <v>4</v>
      </c>
      <c r="D25" s="17">
        <v>10</v>
      </c>
      <c r="E25" s="16" t="s">
        <v>332</v>
      </c>
      <c r="F25" s="28" t="s">
        <v>26</v>
      </c>
      <c r="G25" s="58">
        <f t="shared" si="2"/>
        <v>12.5</v>
      </c>
      <c r="H25" s="15">
        <v>12.5</v>
      </c>
      <c r="I25" s="15">
        <v>0</v>
      </c>
      <c r="J25" s="53">
        <v>12.5</v>
      </c>
      <c r="K25" s="53">
        <v>12.5</v>
      </c>
      <c r="L25" s="53">
        <v>12.5</v>
      </c>
      <c r="M25" s="69">
        <v>7.5</v>
      </c>
      <c r="N25" s="10" t="s">
        <v>4</v>
      </c>
    </row>
    <row r="26" spans="1:14" ht="19.899999999999999" customHeight="1">
      <c r="A26" s="83" t="s">
        <v>563</v>
      </c>
      <c r="B26" s="18">
        <v>1</v>
      </c>
      <c r="C26" s="17">
        <v>7</v>
      </c>
      <c r="D26" s="17">
        <v>5</v>
      </c>
      <c r="E26" s="16" t="s">
        <v>183</v>
      </c>
      <c r="F26" s="28" t="s">
        <v>26</v>
      </c>
      <c r="G26" s="58">
        <f t="shared" si="2"/>
        <v>206.1</v>
      </c>
      <c r="H26" s="15">
        <v>206.1</v>
      </c>
      <c r="I26" s="15">
        <v>0</v>
      </c>
      <c r="J26" s="53">
        <v>206.1</v>
      </c>
      <c r="K26" s="53">
        <v>206.1</v>
      </c>
      <c r="L26" s="53">
        <v>206.1</v>
      </c>
      <c r="M26" s="69">
        <v>32</v>
      </c>
      <c r="N26" s="10" t="s">
        <v>4</v>
      </c>
    </row>
    <row r="27" spans="1:14" ht="19.899999999999999" customHeight="1">
      <c r="A27" s="34" t="s">
        <v>537</v>
      </c>
      <c r="B27" s="35">
        <v>8</v>
      </c>
      <c r="C27" s="36">
        <v>0</v>
      </c>
      <c r="D27" s="36">
        <v>0</v>
      </c>
      <c r="E27" s="37" t="s">
        <v>8</v>
      </c>
      <c r="F27" s="33" t="s">
        <v>2</v>
      </c>
      <c r="G27" s="65">
        <f t="shared" si="2"/>
        <v>367993</v>
      </c>
      <c r="H27" s="38">
        <v>358940.2</v>
      </c>
      <c r="I27" s="38">
        <v>9052.7999999999993</v>
      </c>
      <c r="J27" s="51" t="e">
        <f>#REF!+#REF!+#REF!</f>
        <v>#REF!</v>
      </c>
      <c r="K27" s="51" t="e">
        <f>#REF!+#REF!+#REF!</f>
        <v>#REF!</v>
      </c>
      <c r="L27" s="51" t="e">
        <f>#REF!+#REF!+#REF!</f>
        <v>#REF!</v>
      </c>
      <c r="M27" s="39">
        <f>SUM(M28:M184)</f>
        <v>339087.39999999997</v>
      </c>
      <c r="N27" s="10" t="s">
        <v>4</v>
      </c>
    </row>
    <row r="28" spans="1:14" ht="19.899999999999999" customHeight="1">
      <c r="A28" s="83" t="s">
        <v>574</v>
      </c>
      <c r="B28" s="18">
        <v>8</v>
      </c>
      <c r="C28" s="17">
        <v>4</v>
      </c>
      <c r="D28" s="17">
        <v>10</v>
      </c>
      <c r="E28" s="16" t="s">
        <v>335</v>
      </c>
      <c r="F28" s="28" t="s">
        <v>26</v>
      </c>
      <c r="G28" s="58">
        <f t="shared" si="2"/>
        <v>3</v>
      </c>
      <c r="H28" s="15">
        <v>3</v>
      </c>
      <c r="I28" s="15">
        <v>0</v>
      </c>
      <c r="J28" s="53">
        <v>3</v>
      </c>
      <c r="K28" s="53">
        <v>3</v>
      </c>
      <c r="L28" s="53">
        <v>3</v>
      </c>
      <c r="M28" s="69">
        <f>2.7</f>
        <v>2.7</v>
      </c>
      <c r="N28" s="10" t="s">
        <v>4</v>
      </c>
    </row>
    <row r="29" spans="1:14" ht="19.899999999999999" customHeight="1">
      <c r="A29" s="83" t="s">
        <v>575</v>
      </c>
      <c r="B29" s="18">
        <v>8</v>
      </c>
      <c r="C29" s="17">
        <v>4</v>
      </c>
      <c r="D29" s="17">
        <v>10</v>
      </c>
      <c r="E29" s="16" t="s">
        <v>334</v>
      </c>
      <c r="F29" s="28" t="s">
        <v>26</v>
      </c>
      <c r="G29" s="58">
        <f t="shared" ref="G29:G53" si="5">H29+I29</f>
        <v>349.8</v>
      </c>
      <c r="H29" s="15">
        <v>349.8</v>
      </c>
      <c r="I29" s="15">
        <v>0</v>
      </c>
      <c r="J29" s="53">
        <v>349.8</v>
      </c>
      <c r="K29" s="53">
        <v>349.8</v>
      </c>
      <c r="L29" s="53">
        <v>349.8</v>
      </c>
      <c r="M29" s="69">
        <f>20.9+183.9</f>
        <v>204.8</v>
      </c>
      <c r="N29" s="10" t="s">
        <v>4</v>
      </c>
    </row>
    <row r="30" spans="1:14" ht="19.899999999999999" customHeight="1">
      <c r="A30" s="83" t="s">
        <v>578</v>
      </c>
      <c r="B30" s="18">
        <v>8</v>
      </c>
      <c r="C30" s="17">
        <v>4</v>
      </c>
      <c r="D30" s="17">
        <v>10</v>
      </c>
      <c r="E30" s="16" t="s">
        <v>536</v>
      </c>
      <c r="F30" s="28" t="s">
        <v>26</v>
      </c>
      <c r="G30" s="58">
        <f t="shared" si="5"/>
        <v>97</v>
      </c>
      <c r="H30" s="15">
        <v>97</v>
      </c>
      <c r="I30" s="15">
        <v>0</v>
      </c>
      <c r="J30" s="53">
        <v>97</v>
      </c>
      <c r="K30" s="53">
        <v>97</v>
      </c>
      <c r="L30" s="53">
        <v>97</v>
      </c>
      <c r="M30" s="69">
        <f>0</f>
        <v>0</v>
      </c>
      <c r="N30" s="10" t="s">
        <v>4</v>
      </c>
    </row>
    <row r="31" spans="1:14" ht="19.899999999999999" customHeight="1">
      <c r="A31" s="83" t="s">
        <v>576</v>
      </c>
      <c r="B31" s="18">
        <v>8</v>
      </c>
      <c r="C31" s="17">
        <v>4</v>
      </c>
      <c r="D31" s="17">
        <v>10</v>
      </c>
      <c r="E31" s="16" t="s">
        <v>333</v>
      </c>
      <c r="F31" s="28" t="s">
        <v>26</v>
      </c>
      <c r="G31" s="58">
        <f t="shared" si="5"/>
        <v>60</v>
      </c>
      <c r="H31" s="15">
        <v>60</v>
      </c>
      <c r="I31" s="15">
        <v>0</v>
      </c>
      <c r="J31" s="53">
        <v>60</v>
      </c>
      <c r="K31" s="53">
        <v>60</v>
      </c>
      <c r="L31" s="53">
        <v>60</v>
      </c>
      <c r="M31" s="69">
        <v>60</v>
      </c>
      <c r="N31" s="10" t="s">
        <v>4</v>
      </c>
    </row>
    <row r="32" spans="1:14" ht="19.899999999999999" customHeight="1">
      <c r="A32" s="83" t="s">
        <v>577</v>
      </c>
      <c r="B32" s="18">
        <v>8</v>
      </c>
      <c r="C32" s="17">
        <v>4</v>
      </c>
      <c r="D32" s="17">
        <v>10</v>
      </c>
      <c r="E32" s="16" t="s">
        <v>332</v>
      </c>
      <c r="F32" s="28" t="s">
        <v>26</v>
      </c>
      <c r="G32" s="58">
        <f t="shared" si="5"/>
        <v>13</v>
      </c>
      <c r="H32" s="15">
        <v>13</v>
      </c>
      <c r="I32" s="15">
        <v>0</v>
      </c>
      <c r="J32" s="53">
        <v>13</v>
      </c>
      <c r="K32" s="53">
        <v>13</v>
      </c>
      <c r="L32" s="53">
        <v>13</v>
      </c>
      <c r="M32" s="69"/>
      <c r="N32" s="10" t="s">
        <v>4</v>
      </c>
    </row>
    <row r="33" spans="1:14" ht="17.25" customHeight="1">
      <c r="A33" s="83" t="s">
        <v>564</v>
      </c>
      <c r="B33" s="18">
        <v>8</v>
      </c>
      <c r="C33" s="17">
        <v>7</v>
      </c>
      <c r="D33" s="17">
        <v>1</v>
      </c>
      <c r="E33" s="16" t="s">
        <v>535</v>
      </c>
      <c r="F33" s="28" t="s">
        <v>44</v>
      </c>
      <c r="G33" s="58">
        <f t="shared" si="5"/>
        <v>64107.6</v>
      </c>
      <c r="H33" s="15">
        <v>64107.6</v>
      </c>
      <c r="I33" s="15">
        <v>0</v>
      </c>
      <c r="J33" s="53">
        <v>64107.6</v>
      </c>
      <c r="K33" s="53">
        <v>64107.6</v>
      </c>
      <c r="L33" s="53">
        <v>64107.6</v>
      </c>
      <c r="M33" s="69">
        <v>64107.6</v>
      </c>
      <c r="N33" s="10" t="s">
        <v>4</v>
      </c>
    </row>
    <row r="34" spans="1:14">
      <c r="A34" s="83" t="s">
        <v>564</v>
      </c>
      <c r="B34" s="18">
        <v>8</v>
      </c>
      <c r="C34" s="17">
        <v>7</v>
      </c>
      <c r="D34" s="17">
        <v>1</v>
      </c>
      <c r="E34" s="16" t="s">
        <v>535</v>
      </c>
      <c r="F34" s="28" t="s">
        <v>12</v>
      </c>
      <c r="G34" s="58">
        <f t="shared" si="5"/>
        <v>31192.7</v>
      </c>
      <c r="H34" s="15">
        <v>31192.7</v>
      </c>
      <c r="I34" s="15">
        <v>0</v>
      </c>
      <c r="J34" s="53">
        <v>31192.7</v>
      </c>
      <c r="K34" s="53">
        <v>31192.7</v>
      </c>
      <c r="L34" s="53">
        <v>31192.7</v>
      </c>
      <c r="M34" s="69">
        <v>31192.7</v>
      </c>
      <c r="N34" s="10" t="s">
        <v>4</v>
      </c>
    </row>
    <row r="35" spans="1:14" ht="22.15" customHeight="1">
      <c r="A35" s="83" t="s">
        <v>579</v>
      </c>
      <c r="B35" s="18">
        <v>8</v>
      </c>
      <c r="C35" s="17">
        <v>7</v>
      </c>
      <c r="D35" s="17">
        <v>1</v>
      </c>
      <c r="E35" s="16" t="s">
        <v>534</v>
      </c>
      <c r="F35" s="28" t="s">
        <v>44</v>
      </c>
      <c r="G35" s="58">
        <f t="shared" si="5"/>
        <v>18975.400000000001</v>
      </c>
      <c r="H35" s="15">
        <v>18975.400000000001</v>
      </c>
      <c r="I35" s="15">
        <v>0</v>
      </c>
      <c r="J35" s="53">
        <v>18975.400000000001</v>
      </c>
      <c r="K35" s="53">
        <v>18975.400000000001</v>
      </c>
      <c r="L35" s="53">
        <v>18975.400000000001</v>
      </c>
      <c r="M35" s="69">
        <v>18975.400000000001</v>
      </c>
      <c r="N35" s="10" t="s">
        <v>4</v>
      </c>
    </row>
    <row r="36" spans="1:14" ht="22.15" customHeight="1">
      <c r="A36" s="83" t="s">
        <v>579</v>
      </c>
      <c r="B36" s="18">
        <v>8</v>
      </c>
      <c r="C36" s="17">
        <v>7</v>
      </c>
      <c r="D36" s="17">
        <v>1</v>
      </c>
      <c r="E36" s="16" t="s">
        <v>534</v>
      </c>
      <c r="F36" s="28" t="s">
        <v>12</v>
      </c>
      <c r="G36" s="58">
        <f t="shared" si="5"/>
        <v>15674.9</v>
      </c>
      <c r="H36" s="15">
        <v>15674.9</v>
      </c>
      <c r="I36" s="15">
        <v>0</v>
      </c>
      <c r="J36" s="53">
        <v>15674.9</v>
      </c>
      <c r="K36" s="53">
        <v>15674.9</v>
      </c>
      <c r="L36" s="53">
        <v>15674.9</v>
      </c>
      <c r="M36" s="69">
        <v>15674.9</v>
      </c>
      <c r="N36" s="10" t="s">
        <v>4</v>
      </c>
    </row>
    <row r="37" spans="1:14" ht="22.5">
      <c r="A37" s="83" t="s">
        <v>565</v>
      </c>
      <c r="B37" s="18">
        <v>8</v>
      </c>
      <c r="C37" s="17">
        <v>7</v>
      </c>
      <c r="D37" s="17">
        <v>1</v>
      </c>
      <c r="E37" s="16" t="s">
        <v>533</v>
      </c>
      <c r="F37" s="28" t="s">
        <v>44</v>
      </c>
      <c r="G37" s="58">
        <f t="shared" si="5"/>
        <v>3340.7</v>
      </c>
      <c r="H37" s="15">
        <v>3340.7</v>
      </c>
      <c r="I37" s="15">
        <v>0</v>
      </c>
      <c r="J37" s="53">
        <v>3340.7</v>
      </c>
      <c r="K37" s="53">
        <v>3340.7</v>
      </c>
      <c r="L37" s="53">
        <v>3340.7</v>
      </c>
      <c r="M37" s="69">
        <v>3340.7</v>
      </c>
      <c r="N37" s="10" t="s">
        <v>4</v>
      </c>
    </row>
    <row r="38" spans="1:14" ht="22.5">
      <c r="A38" s="83" t="s">
        <v>565</v>
      </c>
      <c r="B38" s="18">
        <v>8</v>
      </c>
      <c r="C38" s="17">
        <v>7</v>
      </c>
      <c r="D38" s="17">
        <v>1</v>
      </c>
      <c r="E38" s="16" t="s">
        <v>533</v>
      </c>
      <c r="F38" s="28" t="s">
        <v>12</v>
      </c>
      <c r="G38" s="58">
        <f t="shared" si="5"/>
        <v>3584</v>
      </c>
      <c r="H38" s="15">
        <v>3584</v>
      </c>
      <c r="I38" s="15">
        <v>0</v>
      </c>
      <c r="J38" s="53">
        <v>3584</v>
      </c>
      <c r="K38" s="53">
        <v>3584</v>
      </c>
      <c r="L38" s="53">
        <v>3584</v>
      </c>
      <c r="M38" s="69">
        <v>3584</v>
      </c>
      <c r="N38" s="10" t="s">
        <v>4</v>
      </c>
    </row>
    <row r="39" spans="1:14" ht="22.5">
      <c r="A39" s="83" t="s">
        <v>580</v>
      </c>
      <c r="B39" s="18">
        <v>8</v>
      </c>
      <c r="C39" s="17">
        <v>7</v>
      </c>
      <c r="D39" s="17">
        <v>1</v>
      </c>
      <c r="E39" s="16" t="s">
        <v>532</v>
      </c>
      <c r="F39" s="28" t="s">
        <v>44</v>
      </c>
      <c r="G39" s="58">
        <f t="shared" si="5"/>
        <v>57.2</v>
      </c>
      <c r="H39" s="15">
        <v>57.2</v>
      </c>
      <c r="I39" s="15">
        <v>0</v>
      </c>
      <c r="J39" s="53">
        <v>57.2</v>
      </c>
      <c r="K39" s="53">
        <v>57.2</v>
      </c>
      <c r="L39" s="53">
        <v>57.2</v>
      </c>
      <c r="M39" s="69">
        <v>57.2</v>
      </c>
      <c r="N39" s="10" t="s">
        <v>4</v>
      </c>
    </row>
    <row r="40" spans="1:14" ht="22.5">
      <c r="A40" s="83" t="s">
        <v>580</v>
      </c>
      <c r="B40" s="18">
        <v>8</v>
      </c>
      <c r="C40" s="17">
        <v>7</v>
      </c>
      <c r="D40" s="17">
        <v>1</v>
      </c>
      <c r="E40" s="16" t="s">
        <v>532</v>
      </c>
      <c r="F40" s="28" t="s">
        <v>12</v>
      </c>
      <c r="G40" s="58">
        <f t="shared" si="5"/>
        <v>5.0999999999999996</v>
      </c>
      <c r="H40" s="15">
        <v>5.0999999999999996</v>
      </c>
      <c r="I40" s="15">
        <v>0</v>
      </c>
      <c r="J40" s="53">
        <v>5.0999999999999996</v>
      </c>
      <c r="K40" s="53">
        <v>5.0999999999999996</v>
      </c>
      <c r="L40" s="53">
        <v>5.0999999999999996</v>
      </c>
      <c r="M40" s="69">
        <v>5.0999999999999996</v>
      </c>
      <c r="N40" s="10" t="s">
        <v>4</v>
      </c>
    </row>
    <row r="41" spans="1:14" ht="19.899999999999999" customHeight="1">
      <c r="A41" s="83" t="s">
        <v>566</v>
      </c>
      <c r="B41" s="18">
        <v>8</v>
      </c>
      <c r="C41" s="17">
        <v>7</v>
      </c>
      <c r="D41" s="17">
        <v>1</v>
      </c>
      <c r="E41" s="16" t="s">
        <v>531</v>
      </c>
      <c r="F41" s="28" t="s">
        <v>26</v>
      </c>
      <c r="G41" s="58">
        <f t="shared" si="5"/>
        <v>1040</v>
      </c>
      <c r="H41" s="15">
        <v>1040</v>
      </c>
      <c r="I41" s="15">
        <v>0</v>
      </c>
      <c r="J41" s="53">
        <v>1040</v>
      </c>
      <c r="K41" s="53">
        <v>1040</v>
      </c>
      <c r="L41" s="53">
        <v>1040</v>
      </c>
      <c r="M41" s="69">
        <v>0</v>
      </c>
      <c r="N41" s="10" t="s">
        <v>4</v>
      </c>
    </row>
    <row r="42" spans="1:14" ht="17.25" customHeight="1">
      <c r="A42" s="83" t="s">
        <v>567</v>
      </c>
      <c r="B42" s="18">
        <v>8</v>
      </c>
      <c r="C42" s="17">
        <v>7</v>
      </c>
      <c r="D42" s="17">
        <v>1</v>
      </c>
      <c r="E42" s="16" t="s">
        <v>530</v>
      </c>
      <c r="F42" s="28" t="s">
        <v>44</v>
      </c>
      <c r="G42" s="58">
        <f t="shared" si="5"/>
        <v>2517.5</v>
      </c>
      <c r="H42" s="15">
        <v>2517.5</v>
      </c>
      <c r="I42" s="15">
        <v>0</v>
      </c>
      <c r="J42" s="67">
        <v>2517.5</v>
      </c>
      <c r="K42" s="67">
        <v>2517.5</v>
      </c>
      <c r="L42" s="67">
        <v>2517.5</v>
      </c>
      <c r="M42" s="69">
        <v>2517.5</v>
      </c>
      <c r="N42" s="10" t="s">
        <v>4</v>
      </c>
    </row>
    <row r="43" spans="1:14" ht="17.25" customHeight="1">
      <c r="A43" s="83" t="s">
        <v>567</v>
      </c>
      <c r="B43" s="18">
        <v>8</v>
      </c>
      <c r="C43" s="17">
        <v>7</v>
      </c>
      <c r="D43" s="17">
        <v>1</v>
      </c>
      <c r="E43" s="16" t="s">
        <v>530</v>
      </c>
      <c r="F43" s="28" t="s">
        <v>12</v>
      </c>
      <c r="G43" s="58">
        <f t="shared" si="5"/>
        <v>3092.5</v>
      </c>
      <c r="H43" s="15">
        <v>3092.5</v>
      </c>
      <c r="I43" s="15">
        <v>0</v>
      </c>
      <c r="J43" s="67">
        <v>3092.5</v>
      </c>
      <c r="K43" s="67">
        <v>3092.5</v>
      </c>
      <c r="L43" s="67">
        <v>3092.5</v>
      </c>
      <c r="M43" s="69">
        <v>3092.5</v>
      </c>
      <c r="N43" s="10" t="s">
        <v>4</v>
      </c>
    </row>
    <row r="44" spans="1:14" ht="21.6" customHeight="1">
      <c r="A44" s="83" t="s">
        <v>568</v>
      </c>
      <c r="B44" s="18">
        <v>8</v>
      </c>
      <c r="C44" s="17">
        <v>7</v>
      </c>
      <c r="D44" s="17">
        <v>1</v>
      </c>
      <c r="E44" s="16" t="s">
        <v>529</v>
      </c>
      <c r="F44" s="28" t="s">
        <v>44</v>
      </c>
      <c r="G44" s="58">
        <f t="shared" si="5"/>
        <v>94.5</v>
      </c>
      <c r="H44" s="15">
        <v>94.5</v>
      </c>
      <c r="I44" s="15">
        <v>0</v>
      </c>
      <c r="J44" s="53">
        <v>94.5</v>
      </c>
      <c r="K44" s="53">
        <v>94.5</v>
      </c>
      <c r="L44" s="53">
        <v>94.5</v>
      </c>
      <c r="M44" s="69">
        <v>67.5</v>
      </c>
      <c r="N44" s="10" t="s">
        <v>4</v>
      </c>
    </row>
    <row r="45" spans="1:14" ht="17.25" customHeight="1">
      <c r="A45" s="83" t="s">
        <v>581</v>
      </c>
      <c r="B45" s="18">
        <v>8</v>
      </c>
      <c r="C45" s="17">
        <v>7</v>
      </c>
      <c r="D45" s="17">
        <v>1</v>
      </c>
      <c r="E45" s="16" t="s">
        <v>528</v>
      </c>
      <c r="F45" s="28" t="s">
        <v>44</v>
      </c>
      <c r="G45" s="58">
        <f t="shared" si="5"/>
        <v>69</v>
      </c>
      <c r="H45" s="15">
        <v>69</v>
      </c>
      <c r="I45" s="15">
        <v>0</v>
      </c>
      <c r="J45" s="53">
        <v>69</v>
      </c>
      <c r="K45" s="53">
        <v>69</v>
      </c>
      <c r="L45" s="53">
        <v>69</v>
      </c>
      <c r="M45" s="69">
        <v>69</v>
      </c>
      <c r="N45" s="10" t="s">
        <v>4</v>
      </c>
    </row>
    <row r="46" spans="1:14" ht="17.25" customHeight="1">
      <c r="A46" s="83" t="s">
        <v>581</v>
      </c>
      <c r="B46" s="18">
        <v>8</v>
      </c>
      <c r="C46" s="17">
        <v>7</v>
      </c>
      <c r="D46" s="17">
        <v>1</v>
      </c>
      <c r="E46" s="16" t="s">
        <v>528</v>
      </c>
      <c r="F46" s="28" t="s">
        <v>12</v>
      </c>
      <c r="G46" s="58">
        <f t="shared" si="5"/>
        <v>112.1</v>
      </c>
      <c r="H46" s="15">
        <v>112.1</v>
      </c>
      <c r="I46" s="15">
        <v>0</v>
      </c>
      <c r="J46" s="53">
        <v>112.1</v>
      </c>
      <c r="K46" s="53">
        <v>112.1</v>
      </c>
      <c r="L46" s="53">
        <v>112.1</v>
      </c>
      <c r="M46" s="69">
        <v>84.9</v>
      </c>
      <c r="N46" s="10" t="s">
        <v>4</v>
      </c>
    </row>
    <row r="47" spans="1:14" ht="17.25" customHeight="1">
      <c r="A47" s="83" t="s">
        <v>582</v>
      </c>
      <c r="B47" s="18">
        <v>8</v>
      </c>
      <c r="C47" s="17">
        <v>7</v>
      </c>
      <c r="D47" s="17">
        <v>1</v>
      </c>
      <c r="E47" s="16" t="s">
        <v>527</v>
      </c>
      <c r="F47" s="28" t="s">
        <v>44</v>
      </c>
      <c r="G47" s="58">
        <f t="shared" si="5"/>
        <v>1647.9</v>
      </c>
      <c r="H47" s="15">
        <v>1647.9</v>
      </c>
      <c r="I47" s="15">
        <v>0</v>
      </c>
      <c r="J47" s="53">
        <v>1647.9</v>
      </c>
      <c r="K47" s="53">
        <v>1647.9</v>
      </c>
      <c r="L47" s="53">
        <v>1647.9</v>
      </c>
      <c r="M47" s="69">
        <v>1647.9</v>
      </c>
      <c r="N47" s="10" t="s">
        <v>4</v>
      </c>
    </row>
    <row r="48" spans="1:14" ht="17.25" customHeight="1">
      <c r="A48" s="83" t="s">
        <v>582</v>
      </c>
      <c r="B48" s="18">
        <v>8</v>
      </c>
      <c r="C48" s="17">
        <v>7</v>
      </c>
      <c r="D48" s="17">
        <v>1</v>
      </c>
      <c r="E48" s="16" t="s">
        <v>527</v>
      </c>
      <c r="F48" s="28" t="s">
        <v>12</v>
      </c>
      <c r="G48" s="58">
        <f t="shared" si="5"/>
        <v>1113.4000000000001</v>
      </c>
      <c r="H48" s="15">
        <v>1113.4000000000001</v>
      </c>
      <c r="I48" s="15">
        <v>0</v>
      </c>
      <c r="J48" s="53">
        <v>1113.4000000000001</v>
      </c>
      <c r="K48" s="53">
        <v>1113.4000000000001</v>
      </c>
      <c r="L48" s="53">
        <v>1113.4000000000001</v>
      </c>
      <c r="M48" s="69">
        <v>1113.4000000000001</v>
      </c>
      <c r="N48" s="10" t="s">
        <v>4</v>
      </c>
    </row>
    <row r="49" spans="1:14" ht="17.25" customHeight="1">
      <c r="A49" s="83" t="s">
        <v>583</v>
      </c>
      <c r="B49" s="18">
        <v>8</v>
      </c>
      <c r="C49" s="17">
        <v>7</v>
      </c>
      <c r="D49" s="17">
        <v>1</v>
      </c>
      <c r="E49" s="16" t="s">
        <v>526</v>
      </c>
      <c r="F49" s="28" t="s">
        <v>44</v>
      </c>
      <c r="G49" s="58">
        <f t="shared" si="5"/>
        <v>391.8</v>
      </c>
      <c r="H49" s="15">
        <v>391.8</v>
      </c>
      <c r="I49" s="15">
        <v>0</v>
      </c>
      <c r="J49" s="67">
        <v>391.8</v>
      </c>
      <c r="K49" s="67">
        <v>391.8</v>
      </c>
      <c r="L49" s="67">
        <v>391.8</v>
      </c>
      <c r="M49" s="69">
        <v>391.8</v>
      </c>
      <c r="N49" s="10" t="s">
        <v>4</v>
      </c>
    </row>
    <row r="50" spans="1:14" ht="17.25" customHeight="1">
      <c r="A50" s="83" t="s">
        <v>583</v>
      </c>
      <c r="B50" s="18">
        <v>8</v>
      </c>
      <c r="C50" s="17">
        <v>7</v>
      </c>
      <c r="D50" s="17">
        <v>1</v>
      </c>
      <c r="E50" s="16" t="s">
        <v>526</v>
      </c>
      <c r="F50" s="28" t="s">
        <v>12</v>
      </c>
      <c r="G50" s="58">
        <f t="shared" si="5"/>
        <v>68.2</v>
      </c>
      <c r="H50" s="15">
        <v>68.2</v>
      </c>
      <c r="I50" s="15">
        <v>0</v>
      </c>
      <c r="J50" s="67">
        <v>68.2</v>
      </c>
      <c r="K50" s="67">
        <v>68.2</v>
      </c>
      <c r="L50" s="67">
        <v>68.2</v>
      </c>
      <c r="M50" s="69">
        <v>65.5</v>
      </c>
      <c r="N50" s="10" t="s">
        <v>4</v>
      </c>
    </row>
    <row r="51" spans="1:14" ht="17.25" customHeight="1">
      <c r="A51" s="83" t="s">
        <v>584</v>
      </c>
      <c r="B51" s="18">
        <v>8</v>
      </c>
      <c r="C51" s="17">
        <v>7</v>
      </c>
      <c r="D51" s="17">
        <v>1</v>
      </c>
      <c r="E51" s="16" t="s">
        <v>525</v>
      </c>
      <c r="F51" s="28" t="s">
        <v>44</v>
      </c>
      <c r="G51" s="58">
        <f t="shared" si="5"/>
        <v>53.6</v>
      </c>
      <c r="H51" s="15">
        <v>53.6</v>
      </c>
      <c r="I51" s="15">
        <v>0</v>
      </c>
      <c r="J51" s="53">
        <v>53.6</v>
      </c>
      <c r="K51" s="53">
        <v>53.6</v>
      </c>
      <c r="L51" s="53">
        <v>53.6</v>
      </c>
      <c r="M51" s="69">
        <v>29</v>
      </c>
      <c r="N51" s="10" t="s">
        <v>4</v>
      </c>
    </row>
    <row r="52" spans="1:14" ht="17.25" customHeight="1">
      <c r="A52" s="83" t="s">
        <v>584</v>
      </c>
      <c r="B52" s="18">
        <v>8</v>
      </c>
      <c r="C52" s="17">
        <v>7</v>
      </c>
      <c r="D52" s="17">
        <v>1</v>
      </c>
      <c r="E52" s="16" t="s">
        <v>525</v>
      </c>
      <c r="F52" s="28" t="s">
        <v>12</v>
      </c>
      <c r="G52" s="58">
        <f t="shared" si="5"/>
        <v>38</v>
      </c>
      <c r="H52" s="15">
        <v>38</v>
      </c>
      <c r="I52" s="15">
        <v>0</v>
      </c>
      <c r="J52" s="53">
        <v>38</v>
      </c>
      <c r="K52" s="53">
        <v>38</v>
      </c>
      <c r="L52" s="53">
        <v>38</v>
      </c>
      <c r="M52" s="69">
        <v>25</v>
      </c>
      <c r="N52" s="10" t="s">
        <v>4</v>
      </c>
    </row>
    <row r="53" spans="1:14" ht="28.15" customHeight="1">
      <c r="A53" s="83" t="s">
        <v>585</v>
      </c>
      <c r="B53" s="18">
        <v>8</v>
      </c>
      <c r="C53" s="17">
        <v>7</v>
      </c>
      <c r="D53" s="17">
        <v>1</v>
      </c>
      <c r="E53" s="16" t="s">
        <v>524</v>
      </c>
      <c r="F53" s="28" t="s">
        <v>12</v>
      </c>
      <c r="G53" s="58">
        <f t="shared" si="5"/>
        <v>148</v>
      </c>
      <c r="H53" s="15">
        <v>148</v>
      </c>
      <c r="I53" s="15">
        <v>0</v>
      </c>
      <c r="J53" s="53">
        <v>148</v>
      </c>
      <c r="K53" s="53">
        <v>148</v>
      </c>
      <c r="L53" s="53">
        <v>148</v>
      </c>
      <c r="M53" s="69">
        <v>140</v>
      </c>
      <c r="N53" s="10" t="s">
        <v>4</v>
      </c>
    </row>
    <row r="54" spans="1:14" ht="17.25" customHeight="1">
      <c r="A54" s="83" t="s">
        <v>586</v>
      </c>
      <c r="B54" s="18">
        <v>8</v>
      </c>
      <c r="C54" s="17">
        <v>7</v>
      </c>
      <c r="D54" s="17">
        <v>1</v>
      </c>
      <c r="E54" s="16" t="s">
        <v>523</v>
      </c>
      <c r="F54" s="28" t="s">
        <v>44</v>
      </c>
      <c r="G54" s="58">
        <f t="shared" ref="G54:G61" si="6">H54+I54</f>
        <v>10796.8</v>
      </c>
      <c r="H54" s="15">
        <v>10796.8</v>
      </c>
      <c r="I54" s="15">
        <v>0</v>
      </c>
      <c r="J54" s="53">
        <v>10796.8</v>
      </c>
      <c r="K54" s="53">
        <v>10796.8</v>
      </c>
      <c r="L54" s="53">
        <v>10796.8</v>
      </c>
      <c r="M54" s="69">
        <v>7431.8</v>
      </c>
      <c r="N54" s="10" t="s">
        <v>4</v>
      </c>
    </row>
    <row r="55" spans="1:14" ht="17.25" customHeight="1">
      <c r="A55" s="83" t="s">
        <v>586</v>
      </c>
      <c r="B55" s="18">
        <v>8</v>
      </c>
      <c r="C55" s="17">
        <v>7</v>
      </c>
      <c r="D55" s="17">
        <v>1</v>
      </c>
      <c r="E55" s="16" t="s">
        <v>523</v>
      </c>
      <c r="F55" s="28" t="s">
        <v>12</v>
      </c>
      <c r="G55" s="58">
        <f t="shared" si="6"/>
        <v>7954.2</v>
      </c>
      <c r="H55" s="15">
        <v>7954.2</v>
      </c>
      <c r="I55" s="15">
        <v>0</v>
      </c>
      <c r="J55" s="53">
        <v>7954.2</v>
      </c>
      <c r="K55" s="53">
        <v>7954.2</v>
      </c>
      <c r="L55" s="53">
        <v>7954.2</v>
      </c>
      <c r="M55" s="69">
        <v>7954.2</v>
      </c>
      <c r="N55" s="10" t="s">
        <v>4</v>
      </c>
    </row>
    <row r="56" spans="1:14" ht="27" customHeight="1">
      <c r="A56" s="83" t="s">
        <v>587</v>
      </c>
      <c r="B56" s="18">
        <v>8</v>
      </c>
      <c r="C56" s="17">
        <v>7</v>
      </c>
      <c r="D56" s="17">
        <v>1</v>
      </c>
      <c r="E56" s="16" t="s">
        <v>522</v>
      </c>
      <c r="F56" s="28" t="s">
        <v>44</v>
      </c>
      <c r="G56" s="58">
        <f t="shared" si="6"/>
        <v>142.80000000000001</v>
      </c>
      <c r="H56" s="15">
        <v>142.80000000000001</v>
      </c>
      <c r="I56" s="15">
        <v>0</v>
      </c>
      <c r="J56" s="67">
        <v>142.80000000000001</v>
      </c>
      <c r="K56" s="67">
        <v>142.80000000000001</v>
      </c>
      <c r="L56" s="67">
        <v>142.80000000000001</v>
      </c>
      <c r="M56" s="69">
        <v>142.80000000000001</v>
      </c>
      <c r="N56" s="10" t="s">
        <v>4</v>
      </c>
    </row>
    <row r="57" spans="1:14" ht="28.9" customHeight="1">
      <c r="A57" s="83" t="s">
        <v>587</v>
      </c>
      <c r="B57" s="18">
        <v>8</v>
      </c>
      <c r="C57" s="17">
        <v>7</v>
      </c>
      <c r="D57" s="17">
        <v>1</v>
      </c>
      <c r="E57" s="16" t="s">
        <v>522</v>
      </c>
      <c r="F57" s="28" t="s">
        <v>12</v>
      </c>
      <c r="G57" s="58">
        <f t="shared" si="6"/>
        <v>67</v>
      </c>
      <c r="H57" s="15">
        <v>67</v>
      </c>
      <c r="I57" s="15">
        <v>0</v>
      </c>
      <c r="J57" s="67">
        <v>67</v>
      </c>
      <c r="K57" s="67">
        <v>67</v>
      </c>
      <c r="L57" s="67">
        <v>67</v>
      </c>
      <c r="M57" s="69">
        <v>67</v>
      </c>
      <c r="N57" s="10" t="s">
        <v>4</v>
      </c>
    </row>
    <row r="58" spans="1:14" ht="17.25" customHeight="1">
      <c r="A58" s="83" t="s">
        <v>588</v>
      </c>
      <c r="B58" s="18">
        <v>8</v>
      </c>
      <c r="C58" s="17">
        <v>7</v>
      </c>
      <c r="D58" s="17">
        <v>1</v>
      </c>
      <c r="E58" s="16" t="s">
        <v>521</v>
      </c>
      <c r="F58" s="28" t="s">
        <v>44</v>
      </c>
      <c r="G58" s="58">
        <f t="shared" si="6"/>
        <v>1150</v>
      </c>
      <c r="H58" s="15">
        <v>1150</v>
      </c>
      <c r="I58" s="15">
        <v>0</v>
      </c>
      <c r="J58" s="53">
        <v>1150</v>
      </c>
      <c r="K58" s="53">
        <v>1150</v>
      </c>
      <c r="L58" s="53">
        <v>1150</v>
      </c>
      <c r="M58" s="69">
        <v>1150</v>
      </c>
      <c r="N58" s="10" t="s">
        <v>4</v>
      </c>
    </row>
    <row r="59" spans="1:14" ht="17.25" customHeight="1">
      <c r="A59" s="83" t="s">
        <v>588</v>
      </c>
      <c r="B59" s="18">
        <v>8</v>
      </c>
      <c r="C59" s="17">
        <v>7</v>
      </c>
      <c r="D59" s="17">
        <v>1</v>
      </c>
      <c r="E59" s="16" t="s">
        <v>521</v>
      </c>
      <c r="F59" s="28" t="s">
        <v>12</v>
      </c>
      <c r="G59" s="58">
        <f t="shared" si="6"/>
        <v>1200</v>
      </c>
      <c r="H59" s="15">
        <v>1200</v>
      </c>
      <c r="I59" s="15">
        <v>0</v>
      </c>
      <c r="J59" s="53">
        <v>1200</v>
      </c>
      <c r="K59" s="53">
        <v>1200</v>
      </c>
      <c r="L59" s="53">
        <v>1200</v>
      </c>
      <c r="M59" s="69">
        <v>1200</v>
      </c>
      <c r="N59" s="10" t="s">
        <v>4</v>
      </c>
    </row>
    <row r="60" spans="1:14" ht="17.25" customHeight="1">
      <c r="A60" s="83" t="s">
        <v>589</v>
      </c>
      <c r="B60" s="18">
        <v>8</v>
      </c>
      <c r="C60" s="17">
        <v>7</v>
      </c>
      <c r="D60" s="17">
        <v>1</v>
      </c>
      <c r="E60" s="16" t="s">
        <v>520</v>
      </c>
      <c r="F60" s="28" t="s">
        <v>44</v>
      </c>
      <c r="G60" s="58">
        <f t="shared" si="6"/>
        <v>304</v>
      </c>
      <c r="H60" s="15">
        <v>304</v>
      </c>
      <c r="I60" s="15">
        <v>0</v>
      </c>
      <c r="J60" s="53">
        <v>304</v>
      </c>
      <c r="K60" s="53">
        <v>304</v>
      </c>
      <c r="L60" s="53">
        <v>304</v>
      </c>
      <c r="M60" s="69">
        <v>228</v>
      </c>
      <c r="N60" s="10" t="s">
        <v>4</v>
      </c>
    </row>
    <row r="61" spans="1:14" ht="17.25" customHeight="1">
      <c r="A61" s="83" t="s">
        <v>589</v>
      </c>
      <c r="B61" s="18">
        <v>8</v>
      </c>
      <c r="C61" s="17">
        <v>7</v>
      </c>
      <c r="D61" s="17">
        <v>1</v>
      </c>
      <c r="E61" s="16" t="s">
        <v>520</v>
      </c>
      <c r="F61" s="28" t="s">
        <v>12</v>
      </c>
      <c r="G61" s="58">
        <f t="shared" si="6"/>
        <v>112</v>
      </c>
      <c r="H61" s="15">
        <v>112</v>
      </c>
      <c r="I61" s="15">
        <v>0</v>
      </c>
      <c r="J61" s="53">
        <v>112</v>
      </c>
      <c r="K61" s="53">
        <v>112</v>
      </c>
      <c r="L61" s="53">
        <v>112</v>
      </c>
      <c r="M61" s="69">
        <v>84</v>
      </c>
      <c r="N61" s="10" t="s">
        <v>4</v>
      </c>
    </row>
    <row r="62" spans="1:14" ht="17.25" customHeight="1">
      <c r="A62" s="83" t="s">
        <v>590</v>
      </c>
      <c r="B62" s="18">
        <v>8</v>
      </c>
      <c r="C62" s="17">
        <v>7</v>
      </c>
      <c r="D62" s="17">
        <v>1</v>
      </c>
      <c r="E62" s="16" t="s">
        <v>519</v>
      </c>
      <c r="F62" s="28" t="s">
        <v>44</v>
      </c>
      <c r="G62" s="58">
        <f>H62+I62</f>
        <v>1922.1</v>
      </c>
      <c r="H62" s="15">
        <v>1922.1</v>
      </c>
      <c r="I62" s="15">
        <v>0</v>
      </c>
      <c r="J62" s="53">
        <v>1922.1</v>
      </c>
      <c r="K62" s="53">
        <v>1922.1</v>
      </c>
      <c r="L62" s="53">
        <v>1922.1</v>
      </c>
      <c r="M62" s="69">
        <v>1922.1</v>
      </c>
      <c r="N62" s="10" t="s">
        <v>4</v>
      </c>
    </row>
    <row r="63" spans="1:14" ht="17.25" customHeight="1">
      <c r="A63" s="83" t="s">
        <v>590</v>
      </c>
      <c r="B63" s="18">
        <v>8</v>
      </c>
      <c r="C63" s="17">
        <v>7</v>
      </c>
      <c r="D63" s="17">
        <v>1</v>
      </c>
      <c r="E63" s="16" t="s">
        <v>519</v>
      </c>
      <c r="F63" s="28" t="s">
        <v>12</v>
      </c>
      <c r="G63" s="58">
        <f t="shared" ref="G63:G78" si="7">H63+I63</f>
        <v>3163.5</v>
      </c>
      <c r="H63" s="15">
        <v>3163.5</v>
      </c>
      <c r="I63" s="15">
        <v>0</v>
      </c>
      <c r="J63" s="53">
        <v>3163.5</v>
      </c>
      <c r="K63" s="53">
        <v>3163.5</v>
      </c>
      <c r="L63" s="53">
        <v>3163.5</v>
      </c>
      <c r="M63" s="69">
        <v>2534</v>
      </c>
      <c r="N63" s="10" t="s">
        <v>4</v>
      </c>
    </row>
    <row r="64" spans="1:14" ht="17.25" customHeight="1">
      <c r="A64" s="83" t="s">
        <v>591</v>
      </c>
      <c r="B64" s="18">
        <v>8</v>
      </c>
      <c r="C64" s="17">
        <v>7</v>
      </c>
      <c r="D64" s="17">
        <v>1</v>
      </c>
      <c r="E64" s="16" t="s">
        <v>518</v>
      </c>
      <c r="F64" s="28" t="s">
        <v>44</v>
      </c>
      <c r="G64" s="58">
        <f t="shared" si="7"/>
        <v>57.6</v>
      </c>
      <c r="H64" s="15">
        <v>57.6</v>
      </c>
      <c r="I64" s="15">
        <v>0</v>
      </c>
      <c r="J64" s="53">
        <v>57.6</v>
      </c>
      <c r="K64" s="53">
        <v>57.6</v>
      </c>
      <c r="L64" s="53">
        <v>57.6</v>
      </c>
      <c r="M64" s="69"/>
      <c r="N64" s="10" t="s">
        <v>4</v>
      </c>
    </row>
    <row r="65" spans="1:14" ht="33.6" customHeight="1">
      <c r="A65" s="83" t="s">
        <v>592</v>
      </c>
      <c r="B65" s="18">
        <v>8</v>
      </c>
      <c r="C65" s="17">
        <v>7</v>
      </c>
      <c r="D65" s="17">
        <v>1</v>
      </c>
      <c r="E65" s="16" t="s">
        <v>517</v>
      </c>
      <c r="F65" s="28" t="s">
        <v>44</v>
      </c>
      <c r="G65" s="58">
        <f t="shared" si="7"/>
        <v>463.9</v>
      </c>
      <c r="H65" s="15">
        <v>0</v>
      </c>
      <c r="I65" s="15">
        <v>463.9</v>
      </c>
      <c r="J65" s="67">
        <v>463.9</v>
      </c>
      <c r="K65" s="67">
        <v>463.9</v>
      </c>
      <c r="L65" s="67">
        <v>463.9</v>
      </c>
      <c r="M65" s="69">
        <v>463.9</v>
      </c>
      <c r="N65" s="10" t="s">
        <v>4</v>
      </c>
    </row>
    <row r="66" spans="1:14" ht="29.45" customHeight="1">
      <c r="A66" s="83" t="s">
        <v>592</v>
      </c>
      <c r="B66" s="18">
        <v>8</v>
      </c>
      <c r="C66" s="17">
        <v>7</v>
      </c>
      <c r="D66" s="17">
        <v>1</v>
      </c>
      <c r="E66" s="16" t="s">
        <v>517</v>
      </c>
      <c r="F66" s="28" t="s">
        <v>12</v>
      </c>
      <c r="G66" s="58">
        <f t="shared" si="7"/>
        <v>138</v>
      </c>
      <c r="H66" s="15">
        <v>0</v>
      </c>
      <c r="I66" s="15">
        <v>138</v>
      </c>
      <c r="J66" s="67">
        <v>138</v>
      </c>
      <c r="K66" s="67">
        <v>138</v>
      </c>
      <c r="L66" s="67">
        <v>138</v>
      </c>
      <c r="M66" s="69">
        <v>138</v>
      </c>
      <c r="N66" s="10" t="s">
        <v>4</v>
      </c>
    </row>
    <row r="67" spans="1:14" ht="31.15" customHeight="1">
      <c r="A67" s="83" t="s">
        <v>593</v>
      </c>
      <c r="B67" s="18">
        <v>8</v>
      </c>
      <c r="C67" s="17">
        <v>7</v>
      </c>
      <c r="D67" s="17">
        <v>1</v>
      </c>
      <c r="E67" s="16" t="s">
        <v>516</v>
      </c>
      <c r="F67" s="28" t="s">
        <v>44</v>
      </c>
      <c r="G67" s="58">
        <f t="shared" si="7"/>
        <v>5</v>
      </c>
      <c r="H67" s="15">
        <v>0</v>
      </c>
      <c r="I67" s="15">
        <v>5</v>
      </c>
      <c r="J67" s="53">
        <v>5.0999999999999996</v>
      </c>
      <c r="K67" s="53">
        <v>5.0999999999999996</v>
      </c>
      <c r="L67" s="53">
        <v>5.0999999999999996</v>
      </c>
      <c r="M67" s="69">
        <v>5</v>
      </c>
      <c r="N67" s="10" t="s">
        <v>4</v>
      </c>
    </row>
    <row r="68" spans="1:14" ht="39.6" customHeight="1">
      <c r="A68" s="83" t="s">
        <v>594</v>
      </c>
      <c r="B68" s="18">
        <v>8</v>
      </c>
      <c r="C68" s="17">
        <v>7</v>
      </c>
      <c r="D68" s="17">
        <v>1</v>
      </c>
      <c r="E68" s="16" t="s">
        <v>515</v>
      </c>
      <c r="F68" s="28" t="s">
        <v>44</v>
      </c>
      <c r="G68" s="58">
        <f t="shared" si="7"/>
        <v>50.8</v>
      </c>
      <c r="H68" s="15">
        <v>50.8</v>
      </c>
      <c r="I68" s="15">
        <v>0</v>
      </c>
      <c r="J68" s="53">
        <v>50.8</v>
      </c>
      <c r="K68" s="53">
        <v>50.8</v>
      </c>
      <c r="L68" s="53">
        <v>50.8</v>
      </c>
      <c r="M68" s="69">
        <v>50</v>
      </c>
      <c r="N68" s="10" t="s">
        <v>4</v>
      </c>
    </row>
    <row r="69" spans="1:14" ht="19.899999999999999" customHeight="1">
      <c r="A69" s="83" t="s">
        <v>595</v>
      </c>
      <c r="B69" s="18">
        <v>8</v>
      </c>
      <c r="C69" s="17">
        <v>7</v>
      </c>
      <c r="D69" s="17">
        <v>1</v>
      </c>
      <c r="E69" s="16" t="s">
        <v>488</v>
      </c>
      <c r="F69" s="28" t="s">
        <v>26</v>
      </c>
      <c r="G69" s="58">
        <f t="shared" si="7"/>
        <v>317</v>
      </c>
      <c r="H69" s="15">
        <v>317</v>
      </c>
      <c r="I69" s="15">
        <v>0</v>
      </c>
      <c r="J69" s="53">
        <v>317</v>
      </c>
      <c r="K69" s="53">
        <v>317</v>
      </c>
      <c r="L69" s="53">
        <v>317</v>
      </c>
      <c r="M69" s="69">
        <v>0</v>
      </c>
      <c r="N69" s="10" t="s">
        <v>4</v>
      </c>
    </row>
    <row r="70" spans="1:14" ht="17.25" customHeight="1">
      <c r="A70" s="83" t="s">
        <v>595</v>
      </c>
      <c r="B70" s="18">
        <v>8</v>
      </c>
      <c r="C70" s="17">
        <v>7</v>
      </c>
      <c r="D70" s="17">
        <v>1</v>
      </c>
      <c r="E70" s="16" t="s">
        <v>488</v>
      </c>
      <c r="F70" s="28" t="s">
        <v>12</v>
      </c>
      <c r="G70" s="58">
        <f t="shared" si="7"/>
        <v>60</v>
      </c>
      <c r="H70" s="15">
        <v>60</v>
      </c>
      <c r="I70" s="15">
        <v>0</v>
      </c>
      <c r="J70" s="53">
        <v>60</v>
      </c>
      <c r="K70" s="53">
        <v>60</v>
      </c>
      <c r="L70" s="53">
        <v>60</v>
      </c>
      <c r="M70" s="69">
        <v>0</v>
      </c>
      <c r="N70" s="10" t="s">
        <v>4</v>
      </c>
    </row>
    <row r="71" spans="1:14" ht="17.25" customHeight="1">
      <c r="A71" s="83" t="s">
        <v>596</v>
      </c>
      <c r="B71" s="18">
        <v>8</v>
      </c>
      <c r="C71" s="17">
        <v>7</v>
      </c>
      <c r="D71" s="17">
        <v>1</v>
      </c>
      <c r="E71" s="16" t="s">
        <v>514</v>
      </c>
      <c r="F71" s="28" t="s">
        <v>44</v>
      </c>
      <c r="G71" s="58">
        <f t="shared" si="7"/>
        <v>357</v>
      </c>
      <c r="H71" s="15">
        <v>357</v>
      </c>
      <c r="I71" s="15">
        <v>0</v>
      </c>
      <c r="J71" s="53">
        <v>357</v>
      </c>
      <c r="K71" s="53">
        <v>357</v>
      </c>
      <c r="L71" s="53">
        <v>357</v>
      </c>
      <c r="M71" s="69">
        <v>355.3</v>
      </c>
      <c r="N71" s="10" t="s">
        <v>4</v>
      </c>
    </row>
    <row r="72" spans="1:14" ht="17.25" customHeight="1">
      <c r="A72" s="83" t="s">
        <v>596</v>
      </c>
      <c r="B72" s="18">
        <v>8</v>
      </c>
      <c r="C72" s="17">
        <v>7</v>
      </c>
      <c r="D72" s="17">
        <v>1</v>
      </c>
      <c r="E72" s="16" t="s">
        <v>514</v>
      </c>
      <c r="F72" s="28" t="s">
        <v>12</v>
      </c>
      <c r="G72" s="58">
        <f t="shared" si="7"/>
        <v>143</v>
      </c>
      <c r="H72" s="15">
        <v>143</v>
      </c>
      <c r="I72" s="15">
        <v>0</v>
      </c>
      <c r="J72" s="53">
        <v>143</v>
      </c>
      <c r="K72" s="53">
        <v>143</v>
      </c>
      <c r="L72" s="53">
        <v>143</v>
      </c>
      <c r="M72" s="69">
        <v>122.4</v>
      </c>
      <c r="N72" s="10" t="s">
        <v>4</v>
      </c>
    </row>
    <row r="73" spans="1:14" ht="17.25" customHeight="1">
      <c r="A73" s="83" t="s">
        <v>597</v>
      </c>
      <c r="B73" s="18">
        <v>8</v>
      </c>
      <c r="C73" s="17">
        <v>7</v>
      </c>
      <c r="D73" s="17">
        <v>1</v>
      </c>
      <c r="E73" s="16" t="s">
        <v>471</v>
      </c>
      <c r="F73" s="28" t="s">
        <v>44</v>
      </c>
      <c r="G73" s="58">
        <f t="shared" si="7"/>
        <v>65.900000000000006</v>
      </c>
      <c r="H73" s="15">
        <v>65.900000000000006</v>
      </c>
      <c r="I73" s="15">
        <v>0</v>
      </c>
      <c r="J73" s="67">
        <v>65.900000000000006</v>
      </c>
      <c r="K73" s="67">
        <v>65.900000000000006</v>
      </c>
      <c r="L73" s="67">
        <v>65.900000000000006</v>
      </c>
      <c r="M73" s="69">
        <v>65.900000000000006</v>
      </c>
      <c r="N73" s="10" t="s">
        <v>4</v>
      </c>
    </row>
    <row r="74" spans="1:14" ht="24.6" customHeight="1">
      <c r="A74" s="83" t="s">
        <v>597</v>
      </c>
      <c r="B74" s="18">
        <v>8</v>
      </c>
      <c r="C74" s="17">
        <v>7</v>
      </c>
      <c r="D74" s="17">
        <v>1</v>
      </c>
      <c r="E74" s="16" t="s">
        <v>471</v>
      </c>
      <c r="F74" s="28" t="s">
        <v>12</v>
      </c>
      <c r="G74" s="58">
        <f t="shared" si="7"/>
        <v>24.3</v>
      </c>
      <c r="H74" s="15">
        <v>24.3</v>
      </c>
      <c r="I74" s="15">
        <v>0</v>
      </c>
      <c r="J74" s="67">
        <v>24.3</v>
      </c>
      <c r="K74" s="67">
        <v>24.3</v>
      </c>
      <c r="L74" s="67">
        <v>24.3</v>
      </c>
      <c r="M74" s="69">
        <v>23.8</v>
      </c>
      <c r="N74" s="10" t="s">
        <v>4</v>
      </c>
    </row>
    <row r="75" spans="1:14" ht="23.45" customHeight="1">
      <c r="A75" s="83" t="s">
        <v>598</v>
      </c>
      <c r="B75" s="18">
        <v>8</v>
      </c>
      <c r="C75" s="17">
        <v>7</v>
      </c>
      <c r="D75" s="17">
        <v>1</v>
      </c>
      <c r="E75" s="16" t="s">
        <v>481</v>
      </c>
      <c r="F75" s="28" t="s">
        <v>44</v>
      </c>
      <c r="G75" s="58">
        <f t="shared" si="7"/>
        <v>98.4</v>
      </c>
      <c r="H75" s="15">
        <v>98.4</v>
      </c>
      <c r="I75" s="15">
        <v>0</v>
      </c>
      <c r="J75" s="53">
        <v>98.4</v>
      </c>
      <c r="K75" s="53">
        <v>98.4</v>
      </c>
      <c r="L75" s="53">
        <v>98.4</v>
      </c>
      <c r="M75" s="69">
        <v>98.4</v>
      </c>
      <c r="N75" s="10" t="s">
        <v>4</v>
      </c>
    </row>
    <row r="76" spans="1:14" ht="25.9" customHeight="1">
      <c r="A76" s="83" t="s">
        <v>598</v>
      </c>
      <c r="B76" s="18">
        <v>8</v>
      </c>
      <c r="C76" s="17">
        <v>7</v>
      </c>
      <c r="D76" s="17">
        <v>1</v>
      </c>
      <c r="E76" s="16" t="s">
        <v>481</v>
      </c>
      <c r="F76" s="28" t="s">
        <v>12</v>
      </c>
      <c r="G76" s="58">
        <f t="shared" si="7"/>
        <v>86.2</v>
      </c>
      <c r="H76" s="15">
        <v>86.2</v>
      </c>
      <c r="I76" s="15">
        <v>0</v>
      </c>
      <c r="J76" s="53">
        <v>86.2</v>
      </c>
      <c r="K76" s="53">
        <v>86.2</v>
      </c>
      <c r="L76" s="53">
        <v>86.2</v>
      </c>
      <c r="M76" s="69">
        <v>86.2</v>
      </c>
      <c r="N76" s="10" t="s">
        <v>4</v>
      </c>
    </row>
    <row r="77" spans="1:14" ht="17.25" customHeight="1">
      <c r="A77" s="83" t="s">
        <v>599</v>
      </c>
      <c r="B77" s="18">
        <v>8</v>
      </c>
      <c r="C77" s="17">
        <v>7</v>
      </c>
      <c r="D77" s="17">
        <v>1</v>
      </c>
      <c r="E77" s="16" t="s">
        <v>10</v>
      </c>
      <c r="F77" s="28" t="s">
        <v>44</v>
      </c>
      <c r="G77" s="58">
        <f t="shared" si="7"/>
        <v>191.1</v>
      </c>
      <c r="H77" s="15">
        <v>191.1</v>
      </c>
      <c r="I77" s="15">
        <v>0</v>
      </c>
      <c r="J77" s="53">
        <v>191.1</v>
      </c>
      <c r="K77" s="53">
        <v>191.1</v>
      </c>
      <c r="L77" s="53">
        <v>191.1</v>
      </c>
      <c r="M77" s="69">
        <v>171.2</v>
      </c>
      <c r="N77" s="10" t="s">
        <v>4</v>
      </c>
    </row>
    <row r="78" spans="1:14" ht="17.25" customHeight="1">
      <c r="A78" s="83" t="s">
        <v>599</v>
      </c>
      <c r="B78" s="18">
        <v>8</v>
      </c>
      <c r="C78" s="17">
        <v>7</v>
      </c>
      <c r="D78" s="17">
        <v>1</v>
      </c>
      <c r="E78" s="16" t="s">
        <v>10</v>
      </c>
      <c r="F78" s="28" t="s">
        <v>12</v>
      </c>
      <c r="G78" s="58">
        <f t="shared" si="7"/>
        <v>102.3</v>
      </c>
      <c r="H78" s="15">
        <v>102.3</v>
      </c>
      <c r="I78" s="15">
        <v>0</v>
      </c>
      <c r="J78" s="53">
        <v>102.3</v>
      </c>
      <c r="K78" s="53">
        <v>102.3</v>
      </c>
      <c r="L78" s="53">
        <v>102.3</v>
      </c>
      <c r="M78" s="69">
        <v>102.3</v>
      </c>
      <c r="N78" s="10" t="s">
        <v>4</v>
      </c>
    </row>
    <row r="79" spans="1:14" ht="17.25" customHeight="1">
      <c r="A79" s="83" t="s">
        <v>564</v>
      </c>
      <c r="B79" s="18">
        <v>8</v>
      </c>
      <c r="C79" s="17">
        <v>7</v>
      </c>
      <c r="D79" s="17">
        <v>2</v>
      </c>
      <c r="E79" s="16" t="s">
        <v>513</v>
      </c>
      <c r="F79" s="28" t="s">
        <v>44</v>
      </c>
      <c r="G79" s="58">
        <f t="shared" ref="G79:G84" si="8">H79+I79</f>
        <v>16736.3</v>
      </c>
      <c r="H79" s="15">
        <v>16736.3</v>
      </c>
      <c r="I79" s="15">
        <v>0</v>
      </c>
      <c r="J79" s="53">
        <v>16736.3</v>
      </c>
      <c r="K79" s="53">
        <v>16736.3</v>
      </c>
      <c r="L79" s="53">
        <v>16736.3</v>
      </c>
      <c r="M79" s="69">
        <v>16736.3</v>
      </c>
      <c r="N79" s="10" t="s">
        <v>4</v>
      </c>
    </row>
    <row r="80" spans="1:14" ht="17.25" customHeight="1">
      <c r="A80" s="83" t="s">
        <v>564</v>
      </c>
      <c r="B80" s="18">
        <v>8</v>
      </c>
      <c r="C80" s="17">
        <v>7</v>
      </c>
      <c r="D80" s="17">
        <v>2</v>
      </c>
      <c r="E80" s="16" t="s">
        <v>513</v>
      </c>
      <c r="F80" s="28" t="s">
        <v>12</v>
      </c>
      <c r="G80" s="58">
        <f t="shared" si="8"/>
        <v>5953.4</v>
      </c>
      <c r="H80" s="15">
        <v>5953.4</v>
      </c>
      <c r="I80" s="15">
        <v>0</v>
      </c>
      <c r="J80" s="53">
        <v>5953.4</v>
      </c>
      <c r="K80" s="53">
        <v>5953.4</v>
      </c>
      <c r="L80" s="53">
        <v>5953.4</v>
      </c>
      <c r="M80" s="69">
        <v>5953.4</v>
      </c>
      <c r="N80" s="10" t="s">
        <v>4</v>
      </c>
    </row>
    <row r="81" spans="1:14" ht="24.6" customHeight="1">
      <c r="A81" s="83" t="s">
        <v>579</v>
      </c>
      <c r="B81" s="18">
        <v>8</v>
      </c>
      <c r="C81" s="17">
        <v>7</v>
      </c>
      <c r="D81" s="17">
        <v>2</v>
      </c>
      <c r="E81" s="16" t="s">
        <v>512</v>
      </c>
      <c r="F81" s="28" t="s">
        <v>44</v>
      </c>
      <c r="G81" s="58">
        <f t="shared" si="8"/>
        <v>41471.599999999999</v>
      </c>
      <c r="H81" s="15">
        <v>41471.599999999999</v>
      </c>
      <c r="I81" s="15">
        <v>0</v>
      </c>
      <c r="J81" s="53">
        <v>41471.599999999999</v>
      </c>
      <c r="K81" s="53">
        <v>41471.599999999999</v>
      </c>
      <c r="L81" s="53">
        <v>41471.599999999999</v>
      </c>
      <c r="M81" s="72">
        <v>31133.9</v>
      </c>
      <c r="N81" s="10" t="s">
        <v>4</v>
      </c>
    </row>
    <row r="82" spans="1:14" ht="23.45" customHeight="1">
      <c r="A82" s="83" t="s">
        <v>579</v>
      </c>
      <c r="B82" s="18">
        <v>8</v>
      </c>
      <c r="C82" s="17">
        <v>7</v>
      </c>
      <c r="D82" s="17">
        <v>2</v>
      </c>
      <c r="E82" s="16" t="s">
        <v>512</v>
      </c>
      <c r="F82" s="28" t="s">
        <v>12</v>
      </c>
      <c r="G82" s="58">
        <f t="shared" si="8"/>
        <v>9504</v>
      </c>
      <c r="H82" s="15">
        <v>9504</v>
      </c>
      <c r="I82" s="15">
        <v>0</v>
      </c>
      <c r="J82" s="53">
        <v>9504</v>
      </c>
      <c r="K82" s="53">
        <v>9504</v>
      </c>
      <c r="L82" s="53">
        <v>9504</v>
      </c>
      <c r="M82" s="72">
        <v>5979.5</v>
      </c>
      <c r="N82" s="10" t="s">
        <v>4</v>
      </c>
    </row>
    <row r="83" spans="1:14" ht="24" customHeight="1">
      <c r="A83" s="83" t="s">
        <v>565</v>
      </c>
      <c r="B83" s="18">
        <v>8</v>
      </c>
      <c r="C83" s="17">
        <v>7</v>
      </c>
      <c r="D83" s="17">
        <v>2</v>
      </c>
      <c r="E83" s="16" t="s">
        <v>511</v>
      </c>
      <c r="F83" s="28" t="s">
        <v>44</v>
      </c>
      <c r="G83" s="58">
        <f t="shared" si="8"/>
        <v>4442.5</v>
      </c>
      <c r="H83" s="15">
        <v>4442.5</v>
      </c>
      <c r="I83" s="15">
        <v>0</v>
      </c>
      <c r="J83" s="53">
        <v>4442.5</v>
      </c>
      <c r="K83" s="53">
        <v>4442.5</v>
      </c>
      <c r="L83" s="53">
        <v>4442.5</v>
      </c>
      <c r="M83" s="69">
        <f>3616.6+69.2</f>
        <v>3685.7999999999997</v>
      </c>
      <c r="N83" s="10" t="s">
        <v>4</v>
      </c>
    </row>
    <row r="84" spans="1:14" ht="22.15" customHeight="1">
      <c r="A84" s="83" t="s">
        <v>565</v>
      </c>
      <c r="B84" s="18">
        <v>8</v>
      </c>
      <c r="C84" s="17">
        <v>7</v>
      </c>
      <c r="D84" s="17">
        <v>2</v>
      </c>
      <c r="E84" s="16" t="s">
        <v>511</v>
      </c>
      <c r="F84" s="28" t="s">
        <v>12</v>
      </c>
      <c r="G84" s="58">
        <f t="shared" si="8"/>
        <v>5836.5</v>
      </c>
      <c r="H84" s="15">
        <v>5836.5</v>
      </c>
      <c r="I84" s="15">
        <v>0</v>
      </c>
      <c r="J84" s="53">
        <v>5836.5</v>
      </c>
      <c r="K84" s="53">
        <v>5836.5</v>
      </c>
      <c r="L84" s="53">
        <v>5836.5</v>
      </c>
      <c r="M84" s="69">
        <f>5617.1</f>
        <v>5617.1</v>
      </c>
      <c r="N84" s="10" t="s">
        <v>4</v>
      </c>
    </row>
    <row r="85" spans="1:14" ht="17.25" customHeight="1">
      <c r="A85" s="26" t="s">
        <v>45</v>
      </c>
      <c r="B85" s="18">
        <v>8</v>
      </c>
      <c r="C85" s="17">
        <v>7</v>
      </c>
      <c r="D85" s="17">
        <v>2</v>
      </c>
      <c r="E85" s="16" t="s">
        <v>510</v>
      </c>
      <c r="F85" s="28" t="s">
        <v>44</v>
      </c>
      <c r="G85" s="58">
        <f t="shared" ref="G85:G112" si="9">H85+I85</f>
        <v>781</v>
      </c>
      <c r="H85" s="15">
        <v>781</v>
      </c>
      <c r="I85" s="15">
        <v>0</v>
      </c>
      <c r="J85" s="53">
        <v>781</v>
      </c>
      <c r="K85" s="53">
        <v>781</v>
      </c>
      <c r="L85" s="53">
        <v>781</v>
      </c>
      <c r="M85" s="69">
        <v>781</v>
      </c>
      <c r="N85" s="10" t="s">
        <v>4</v>
      </c>
    </row>
    <row r="86" spans="1:14" ht="17.25" customHeight="1">
      <c r="A86" s="26" t="s">
        <v>14</v>
      </c>
      <c r="B86" s="18">
        <v>8</v>
      </c>
      <c r="C86" s="17">
        <v>7</v>
      </c>
      <c r="D86" s="17">
        <v>2</v>
      </c>
      <c r="E86" s="16" t="s">
        <v>510</v>
      </c>
      <c r="F86" s="28" t="s">
        <v>12</v>
      </c>
      <c r="G86" s="58">
        <f t="shared" si="9"/>
        <v>62.5</v>
      </c>
      <c r="H86" s="15">
        <v>62.5</v>
      </c>
      <c r="I86" s="15">
        <v>0</v>
      </c>
      <c r="J86" s="53">
        <v>62.5</v>
      </c>
      <c r="K86" s="53">
        <v>62.5</v>
      </c>
      <c r="L86" s="53">
        <v>62.5</v>
      </c>
      <c r="M86" s="69">
        <v>62.5</v>
      </c>
      <c r="N86" s="10" t="s">
        <v>4</v>
      </c>
    </row>
    <row r="87" spans="1:14" ht="19.899999999999999" customHeight="1">
      <c r="A87" s="26" t="s">
        <v>28</v>
      </c>
      <c r="B87" s="18">
        <v>8</v>
      </c>
      <c r="C87" s="17">
        <v>7</v>
      </c>
      <c r="D87" s="17">
        <v>2</v>
      </c>
      <c r="E87" s="16" t="s">
        <v>509</v>
      </c>
      <c r="F87" s="28" t="s">
        <v>26</v>
      </c>
      <c r="G87" s="58">
        <f t="shared" si="9"/>
        <v>880</v>
      </c>
      <c r="H87" s="15">
        <v>880</v>
      </c>
      <c r="I87" s="15">
        <v>0</v>
      </c>
      <c r="J87" s="53">
        <v>880</v>
      </c>
      <c r="K87" s="53">
        <v>880</v>
      </c>
      <c r="L87" s="53">
        <v>880</v>
      </c>
      <c r="M87" s="69">
        <v>4.3</v>
      </c>
      <c r="N87" s="10" t="s">
        <v>4</v>
      </c>
    </row>
    <row r="88" spans="1:14" ht="17.25" customHeight="1">
      <c r="A88" s="26" t="s">
        <v>45</v>
      </c>
      <c r="B88" s="18">
        <v>8</v>
      </c>
      <c r="C88" s="17">
        <v>7</v>
      </c>
      <c r="D88" s="17">
        <v>2</v>
      </c>
      <c r="E88" s="16" t="s">
        <v>509</v>
      </c>
      <c r="F88" s="28" t="s">
        <v>44</v>
      </c>
      <c r="G88" s="58">
        <f t="shared" si="9"/>
        <v>20</v>
      </c>
      <c r="H88" s="15">
        <v>20</v>
      </c>
      <c r="I88" s="15">
        <v>0</v>
      </c>
      <c r="J88" s="53">
        <v>20</v>
      </c>
      <c r="K88" s="53">
        <v>20</v>
      </c>
      <c r="L88" s="53">
        <v>20</v>
      </c>
      <c r="M88" s="69">
        <v>20</v>
      </c>
      <c r="N88" s="10" t="s">
        <v>4</v>
      </c>
    </row>
    <row r="89" spans="1:14" ht="17.25" customHeight="1">
      <c r="A89" s="26" t="s">
        <v>14</v>
      </c>
      <c r="B89" s="18">
        <v>8</v>
      </c>
      <c r="C89" s="17">
        <v>7</v>
      </c>
      <c r="D89" s="17">
        <v>2</v>
      </c>
      <c r="E89" s="16" t="s">
        <v>509</v>
      </c>
      <c r="F89" s="28" t="s">
        <v>12</v>
      </c>
      <c r="G89" s="58">
        <f t="shared" si="9"/>
        <v>210.2</v>
      </c>
      <c r="H89" s="15">
        <v>210.2</v>
      </c>
      <c r="I89" s="15">
        <v>0</v>
      </c>
      <c r="J89" s="53">
        <v>210.2</v>
      </c>
      <c r="K89" s="53">
        <v>210.2</v>
      </c>
      <c r="L89" s="53">
        <v>210.2</v>
      </c>
      <c r="M89" s="69">
        <v>106.6</v>
      </c>
      <c r="N89" s="10" t="s">
        <v>4</v>
      </c>
    </row>
    <row r="90" spans="1:14" ht="17.25" customHeight="1">
      <c r="A90" s="26" t="s">
        <v>45</v>
      </c>
      <c r="B90" s="18">
        <v>8</v>
      </c>
      <c r="C90" s="17">
        <v>7</v>
      </c>
      <c r="D90" s="17">
        <v>2</v>
      </c>
      <c r="E90" s="16" t="s">
        <v>508</v>
      </c>
      <c r="F90" s="28" t="s">
        <v>44</v>
      </c>
      <c r="G90" s="58">
        <f t="shared" si="9"/>
        <v>2388.4</v>
      </c>
      <c r="H90" s="15">
        <v>2388.4</v>
      </c>
      <c r="I90" s="15">
        <v>0</v>
      </c>
      <c r="J90" s="67">
        <v>2388.4</v>
      </c>
      <c r="K90" s="67">
        <v>2388.4</v>
      </c>
      <c r="L90" s="67">
        <v>2388.4</v>
      </c>
      <c r="M90" s="69">
        <v>2388.4</v>
      </c>
      <c r="N90" s="10" t="s">
        <v>4</v>
      </c>
    </row>
    <row r="91" spans="1:14" ht="17.25" customHeight="1">
      <c r="A91" s="26" t="s">
        <v>14</v>
      </c>
      <c r="B91" s="18">
        <v>8</v>
      </c>
      <c r="C91" s="17">
        <v>7</v>
      </c>
      <c r="D91" s="17">
        <v>2</v>
      </c>
      <c r="E91" s="16" t="s">
        <v>508</v>
      </c>
      <c r="F91" s="28" t="s">
        <v>12</v>
      </c>
      <c r="G91" s="58">
        <f t="shared" si="9"/>
        <v>244</v>
      </c>
      <c r="H91" s="15">
        <v>244</v>
      </c>
      <c r="I91" s="15">
        <v>0</v>
      </c>
      <c r="J91" s="67">
        <v>244</v>
      </c>
      <c r="K91" s="67">
        <v>244</v>
      </c>
      <c r="L91" s="67">
        <v>244</v>
      </c>
      <c r="M91" s="69">
        <v>244</v>
      </c>
      <c r="N91" s="10" t="s">
        <v>4</v>
      </c>
    </row>
    <row r="92" spans="1:14" ht="17.25" customHeight="1">
      <c r="A92" s="26" t="s">
        <v>45</v>
      </c>
      <c r="B92" s="18">
        <v>8</v>
      </c>
      <c r="C92" s="17">
        <v>7</v>
      </c>
      <c r="D92" s="17">
        <v>2</v>
      </c>
      <c r="E92" s="16" t="s">
        <v>507</v>
      </c>
      <c r="F92" s="28" t="s">
        <v>44</v>
      </c>
      <c r="G92" s="58">
        <f t="shared" si="9"/>
        <v>242.9</v>
      </c>
      <c r="H92" s="15">
        <v>242.9</v>
      </c>
      <c r="I92" s="15">
        <v>0</v>
      </c>
      <c r="J92" s="53">
        <v>242.9</v>
      </c>
      <c r="K92" s="53">
        <v>242.9</v>
      </c>
      <c r="L92" s="53">
        <v>242.9</v>
      </c>
      <c r="M92" s="69">
        <v>146</v>
      </c>
      <c r="N92" s="10" t="s">
        <v>4</v>
      </c>
    </row>
    <row r="93" spans="1:14" ht="17.25" customHeight="1">
      <c r="A93" s="26" t="s">
        <v>45</v>
      </c>
      <c r="B93" s="18">
        <v>8</v>
      </c>
      <c r="C93" s="17">
        <v>7</v>
      </c>
      <c r="D93" s="17">
        <v>2</v>
      </c>
      <c r="E93" s="16" t="s">
        <v>506</v>
      </c>
      <c r="F93" s="28" t="s">
        <v>44</v>
      </c>
      <c r="G93" s="58">
        <f t="shared" si="9"/>
        <v>110.1</v>
      </c>
      <c r="H93" s="15">
        <v>110.1</v>
      </c>
      <c r="I93" s="15">
        <v>0</v>
      </c>
      <c r="J93" s="53">
        <v>110.1</v>
      </c>
      <c r="K93" s="53">
        <v>110.1</v>
      </c>
      <c r="L93" s="53">
        <v>110.1</v>
      </c>
      <c r="M93" s="69">
        <v>83.8</v>
      </c>
      <c r="N93" s="10" t="s">
        <v>4</v>
      </c>
    </row>
    <row r="94" spans="1:14" ht="17.25" customHeight="1">
      <c r="A94" s="26" t="s">
        <v>14</v>
      </c>
      <c r="B94" s="18">
        <v>8</v>
      </c>
      <c r="C94" s="17">
        <v>7</v>
      </c>
      <c r="D94" s="17">
        <v>2</v>
      </c>
      <c r="E94" s="16" t="s">
        <v>506</v>
      </c>
      <c r="F94" s="28" t="s">
        <v>12</v>
      </c>
      <c r="G94" s="58">
        <f t="shared" si="9"/>
        <v>214.5</v>
      </c>
      <c r="H94" s="15">
        <v>214.5</v>
      </c>
      <c r="I94" s="15">
        <v>0</v>
      </c>
      <c r="J94" s="53">
        <v>214.5</v>
      </c>
      <c r="K94" s="53">
        <v>214.5</v>
      </c>
      <c r="L94" s="53">
        <v>214.5</v>
      </c>
      <c r="M94" s="69">
        <v>37.4</v>
      </c>
      <c r="N94" s="10" t="s">
        <v>4</v>
      </c>
    </row>
    <row r="95" spans="1:14" ht="17.25" customHeight="1">
      <c r="A95" s="26" t="s">
        <v>45</v>
      </c>
      <c r="B95" s="18">
        <v>8</v>
      </c>
      <c r="C95" s="17">
        <v>7</v>
      </c>
      <c r="D95" s="17">
        <v>2</v>
      </c>
      <c r="E95" s="16" t="s">
        <v>505</v>
      </c>
      <c r="F95" s="28" t="s">
        <v>44</v>
      </c>
      <c r="G95" s="58">
        <f t="shared" si="9"/>
        <v>2346.9</v>
      </c>
      <c r="H95" s="15">
        <v>2346.9</v>
      </c>
      <c r="I95" s="15">
        <v>0</v>
      </c>
      <c r="J95" s="53">
        <v>2346.9</v>
      </c>
      <c r="K95" s="53">
        <v>2346.9</v>
      </c>
      <c r="L95" s="53">
        <v>2346.9</v>
      </c>
      <c r="M95" s="69">
        <v>2346.9</v>
      </c>
      <c r="N95" s="10" t="s">
        <v>4</v>
      </c>
    </row>
    <row r="96" spans="1:14" ht="17.25" customHeight="1">
      <c r="A96" s="26" t="s">
        <v>14</v>
      </c>
      <c r="B96" s="18">
        <v>8</v>
      </c>
      <c r="C96" s="17">
        <v>7</v>
      </c>
      <c r="D96" s="17">
        <v>2</v>
      </c>
      <c r="E96" s="16" t="s">
        <v>505</v>
      </c>
      <c r="F96" s="28" t="s">
        <v>12</v>
      </c>
      <c r="G96" s="58">
        <f t="shared" si="9"/>
        <v>539.6</v>
      </c>
      <c r="H96" s="15">
        <v>539.6</v>
      </c>
      <c r="I96" s="15">
        <v>0</v>
      </c>
      <c r="J96" s="53">
        <v>539.6</v>
      </c>
      <c r="K96" s="53">
        <v>539.6</v>
      </c>
      <c r="L96" s="53">
        <v>539.6</v>
      </c>
      <c r="M96" s="69">
        <v>539.6</v>
      </c>
      <c r="N96" s="10" t="s">
        <v>4</v>
      </c>
    </row>
    <row r="97" spans="1:14" ht="17.25" customHeight="1">
      <c r="A97" s="26" t="s">
        <v>45</v>
      </c>
      <c r="B97" s="18">
        <v>8</v>
      </c>
      <c r="C97" s="17">
        <v>7</v>
      </c>
      <c r="D97" s="17">
        <v>2</v>
      </c>
      <c r="E97" s="16" t="s">
        <v>504</v>
      </c>
      <c r="F97" s="28" t="s">
        <v>44</v>
      </c>
      <c r="G97" s="58">
        <f t="shared" si="9"/>
        <v>483.9</v>
      </c>
      <c r="H97" s="15">
        <v>483.9</v>
      </c>
      <c r="I97" s="15">
        <v>0</v>
      </c>
      <c r="J97" s="67">
        <v>483.9</v>
      </c>
      <c r="K97" s="67">
        <v>483.9</v>
      </c>
      <c r="L97" s="67">
        <v>483.9</v>
      </c>
      <c r="M97" s="69">
        <v>455.4</v>
      </c>
      <c r="N97" s="10" t="s">
        <v>4</v>
      </c>
    </row>
    <row r="98" spans="1:14" ht="17.25" customHeight="1">
      <c r="A98" s="26" t="s">
        <v>14</v>
      </c>
      <c r="B98" s="18">
        <v>8</v>
      </c>
      <c r="C98" s="17">
        <v>7</v>
      </c>
      <c r="D98" s="17">
        <v>2</v>
      </c>
      <c r="E98" s="16" t="s">
        <v>504</v>
      </c>
      <c r="F98" s="28" t="s">
        <v>12</v>
      </c>
      <c r="G98" s="58">
        <f t="shared" si="9"/>
        <v>535.6</v>
      </c>
      <c r="H98" s="15">
        <v>535.6</v>
      </c>
      <c r="I98" s="15">
        <v>0</v>
      </c>
      <c r="J98" s="67">
        <v>535.6</v>
      </c>
      <c r="K98" s="67">
        <v>535.6</v>
      </c>
      <c r="L98" s="67">
        <v>535.6</v>
      </c>
      <c r="M98" s="69">
        <v>168.6</v>
      </c>
      <c r="N98" s="10" t="s">
        <v>4</v>
      </c>
    </row>
    <row r="99" spans="1:14" ht="17.25" customHeight="1">
      <c r="A99" s="26" t="s">
        <v>14</v>
      </c>
      <c r="B99" s="18">
        <v>8</v>
      </c>
      <c r="C99" s="17">
        <v>7</v>
      </c>
      <c r="D99" s="17">
        <v>2</v>
      </c>
      <c r="E99" s="16" t="s">
        <v>503</v>
      </c>
      <c r="F99" s="28" t="s">
        <v>12</v>
      </c>
      <c r="G99" s="58">
        <f t="shared" si="9"/>
        <v>30</v>
      </c>
      <c r="H99" s="15">
        <v>30</v>
      </c>
      <c r="I99" s="15">
        <v>0</v>
      </c>
      <c r="J99" s="53">
        <v>30</v>
      </c>
      <c r="K99" s="53">
        <v>30</v>
      </c>
      <c r="L99" s="53">
        <v>30</v>
      </c>
      <c r="M99" s="69"/>
      <c r="N99" s="10" t="s">
        <v>4</v>
      </c>
    </row>
    <row r="100" spans="1:14" ht="17.25" customHeight="1">
      <c r="A100" s="26" t="s">
        <v>45</v>
      </c>
      <c r="B100" s="18">
        <v>8</v>
      </c>
      <c r="C100" s="17">
        <v>7</v>
      </c>
      <c r="D100" s="17">
        <v>2</v>
      </c>
      <c r="E100" s="16" t="s">
        <v>502</v>
      </c>
      <c r="F100" s="28" t="s">
        <v>44</v>
      </c>
      <c r="G100" s="58">
        <f t="shared" si="9"/>
        <v>50666.3</v>
      </c>
      <c r="H100" s="15">
        <v>50666.3</v>
      </c>
      <c r="I100" s="15">
        <v>0</v>
      </c>
      <c r="J100" s="53">
        <v>50666.3</v>
      </c>
      <c r="K100" s="53">
        <v>50666.3</v>
      </c>
      <c r="L100" s="53">
        <v>50666.3</v>
      </c>
      <c r="M100" s="69">
        <v>48899.199999999997</v>
      </c>
      <c r="N100" s="10" t="s">
        <v>4</v>
      </c>
    </row>
    <row r="101" spans="1:14" ht="17.25" customHeight="1">
      <c r="A101" s="26" t="s">
        <v>45</v>
      </c>
      <c r="B101" s="18">
        <v>8</v>
      </c>
      <c r="C101" s="17">
        <v>7</v>
      </c>
      <c r="D101" s="17">
        <v>2</v>
      </c>
      <c r="E101" s="16" t="s">
        <v>501</v>
      </c>
      <c r="F101" s="28" t="s">
        <v>44</v>
      </c>
      <c r="G101" s="58">
        <f t="shared" si="9"/>
        <v>2350</v>
      </c>
      <c r="H101" s="15">
        <v>2350</v>
      </c>
      <c r="I101" s="15">
        <v>0</v>
      </c>
      <c r="J101" s="53">
        <v>2350</v>
      </c>
      <c r="K101" s="53">
        <v>2350</v>
      </c>
      <c r="L101" s="53">
        <v>2350</v>
      </c>
      <c r="M101" s="69">
        <v>2350</v>
      </c>
      <c r="N101" s="10" t="s">
        <v>4</v>
      </c>
    </row>
    <row r="102" spans="1:14" ht="17.25" customHeight="1">
      <c r="A102" s="26" t="s">
        <v>45</v>
      </c>
      <c r="B102" s="18">
        <v>8</v>
      </c>
      <c r="C102" s="17">
        <v>7</v>
      </c>
      <c r="D102" s="17">
        <v>2</v>
      </c>
      <c r="E102" s="16" t="s">
        <v>500</v>
      </c>
      <c r="F102" s="28" t="s">
        <v>44</v>
      </c>
      <c r="G102" s="58">
        <f t="shared" si="9"/>
        <v>90.8</v>
      </c>
      <c r="H102" s="15">
        <v>90.8</v>
      </c>
      <c r="I102" s="15">
        <v>0</v>
      </c>
      <c r="J102" s="53">
        <v>90.8</v>
      </c>
      <c r="K102" s="53">
        <v>90.8</v>
      </c>
      <c r="L102" s="53">
        <v>90.8</v>
      </c>
      <c r="M102" s="69"/>
      <c r="N102" s="10" t="s">
        <v>4</v>
      </c>
    </row>
    <row r="103" spans="1:14" ht="17.25" customHeight="1">
      <c r="A103" s="26" t="s">
        <v>14</v>
      </c>
      <c r="B103" s="18">
        <v>8</v>
      </c>
      <c r="C103" s="17">
        <v>7</v>
      </c>
      <c r="D103" s="17">
        <v>2</v>
      </c>
      <c r="E103" s="16" t="s">
        <v>500</v>
      </c>
      <c r="F103" s="28" t="s">
        <v>12</v>
      </c>
      <c r="G103" s="58">
        <f t="shared" si="9"/>
        <v>19.5</v>
      </c>
      <c r="H103" s="15">
        <v>19.5</v>
      </c>
      <c r="I103" s="15">
        <v>0</v>
      </c>
      <c r="J103" s="53">
        <v>19.5</v>
      </c>
      <c r="K103" s="53">
        <v>19.5</v>
      </c>
      <c r="L103" s="53">
        <v>19.5</v>
      </c>
      <c r="M103" s="69"/>
      <c r="N103" s="10" t="s">
        <v>4</v>
      </c>
    </row>
    <row r="104" spans="1:14" ht="17.25" customHeight="1">
      <c r="A104" s="26" t="s">
        <v>45</v>
      </c>
      <c r="B104" s="18">
        <v>8</v>
      </c>
      <c r="C104" s="17">
        <v>7</v>
      </c>
      <c r="D104" s="17">
        <v>2</v>
      </c>
      <c r="E104" s="16" t="s">
        <v>499</v>
      </c>
      <c r="F104" s="28" t="s">
        <v>44</v>
      </c>
      <c r="G104" s="58">
        <f t="shared" si="9"/>
        <v>304</v>
      </c>
      <c r="H104" s="15">
        <v>304</v>
      </c>
      <c r="I104" s="15">
        <v>0</v>
      </c>
      <c r="J104" s="53">
        <v>304</v>
      </c>
      <c r="K104" s="53">
        <v>304</v>
      </c>
      <c r="L104" s="53">
        <v>304</v>
      </c>
      <c r="M104" s="69">
        <v>228</v>
      </c>
      <c r="N104" s="10" t="s">
        <v>4</v>
      </c>
    </row>
    <row r="105" spans="1:14" ht="17.25" customHeight="1">
      <c r="A105" s="26" t="s">
        <v>14</v>
      </c>
      <c r="B105" s="18">
        <v>8</v>
      </c>
      <c r="C105" s="17">
        <v>7</v>
      </c>
      <c r="D105" s="17">
        <v>2</v>
      </c>
      <c r="E105" s="16" t="s">
        <v>499</v>
      </c>
      <c r="F105" s="28" t="s">
        <v>12</v>
      </c>
      <c r="G105" s="58">
        <f t="shared" si="9"/>
        <v>16</v>
      </c>
      <c r="H105" s="15">
        <v>16</v>
      </c>
      <c r="I105" s="15">
        <v>0</v>
      </c>
      <c r="J105" s="53">
        <v>16</v>
      </c>
      <c r="K105" s="53">
        <v>16</v>
      </c>
      <c r="L105" s="53">
        <v>16</v>
      </c>
      <c r="M105" s="69">
        <v>12</v>
      </c>
      <c r="N105" s="10" t="s">
        <v>4</v>
      </c>
    </row>
    <row r="106" spans="1:14" ht="17.25" customHeight="1">
      <c r="A106" s="26" t="s">
        <v>14</v>
      </c>
      <c r="B106" s="18">
        <v>8</v>
      </c>
      <c r="C106" s="17">
        <v>7</v>
      </c>
      <c r="D106" s="17">
        <v>2</v>
      </c>
      <c r="E106" s="16" t="s">
        <v>498</v>
      </c>
      <c r="F106" s="28" t="s">
        <v>12</v>
      </c>
      <c r="G106" s="58">
        <f t="shared" si="9"/>
        <v>1415.5</v>
      </c>
      <c r="H106" s="15">
        <v>1415.5</v>
      </c>
      <c r="I106" s="15">
        <v>0</v>
      </c>
      <c r="J106" s="53">
        <v>1415.5</v>
      </c>
      <c r="K106" s="53">
        <v>1415.5</v>
      </c>
      <c r="L106" s="53">
        <v>1415.5</v>
      </c>
      <c r="M106" s="69">
        <v>1415.5</v>
      </c>
      <c r="N106" s="10" t="s">
        <v>4</v>
      </c>
    </row>
    <row r="107" spans="1:14" ht="17.25" customHeight="1">
      <c r="A107" s="26" t="s">
        <v>45</v>
      </c>
      <c r="B107" s="18">
        <v>8</v>
      </c>
      <c r="C107" s="17">
        <v>7</v>
      </c>
      <c r="D107" s="17">
        <v>2</v>
      </c>
      <c r="E107" s="16" t="s">
        <v>497</v>
      </c>
      <c r="F107" s="28" t="s">
        <v>44</v>
      </c>
      <c r="G107" s="58">
        <f t="shared" si="9"/>
        <v>395.6</v>
      </c>
      <c r="H107" s="15">
        <v>395.6</v>
      </c>
      <c r="I107" s="15">
        <v>0</v>
      </c>
      <c r="J107" s="53">
        <v>395.6</v>
      </c>
      <c r="K107" s="53">
        <v>395.6</v>
      </c>
      <c r="L107" s="53">
        <v>395.6</v>
      </c>
      <c r="M107" s="69">
        <v>395.6</v>
      </c>
      <c r="N107" s="10" t="s">
        <v>4</v>
      </c>
    </row>
    <row r="108" spans="1:14" ht="17.25" customHeight="1">
      <c r="A108" s="26" t="s">
        <v>45</v>
      </c>
      <c r="B108" s="18">
        <v>8</v>
      </c>
      <c r="C108" s="17">
        <v>7</v>
      </c>
      <c r="D108" s="17">
        <v>2</v>
      </c>
      <c r="E108" s="16" t="s">
        <v>496</v>
      </c>
      <c r="F108" s="28" t="s">
        <v>44</v>
      </c>
      <c r="G108" s="58">
        <f t="shared" si="9"/>
        <v>600</v>
      </c>
      <c r="H108" s="15">
        <v>600</v>
      </c>
      <c r="I108" s="15">
        <v>0</v>
      </c>
      <c r="J108" s="53">
        <v>600</v>
      </c>
      <c r="K108" s="53">
        <v>600</v>
      </c>
      <c r="L108" s="53">
        <v>600</v>
      </c>
      <c r="M108" s="69">
        <v>400</v>
      </c>
      <c r="N108" s="10" t="s">
        <v>4</v>
      </c>
    </row>
    <row r="109" spans="1:14" ht="17.25" customHeight="1">
      <c r="A109" s="26" t="s">
        <v>45</v>
      </c>
      <c r="B109" s="18">
        <v>8</v>
      </c>
      <c r="C109" s="17">
        <v>7</v>
      </c>
      <c r="D109" s="17">
        <v>2</v>
      </c>
      <c r="E109" s="16" t="s">
        <v>495</v>
      </c>
      <c r="F109" s="28" t="s">
        <v>44</v>
      </c>
      <c r="G109" s="58">
        <f t="shared" si="9"/>
        <v>191.3</v>
      </c>
      <c r="H109" s="15">
        <v>191.3</v>
      </c>
      <c r="I109" s="15">
        <v>0</v>
      </c>
      <c r="J109" s="53">
        <v>191.3</v>
      </c>
      <c r="K109" s="53">
        <v>191.3</v>
      </c>
      <c r="L109" s="53">
        <v>191.3</v>
      </c>
      <c r="M109" s="69">
        <v>191.3</v>
      </c>
      <c r="N109" s="10" t="s">
        <v>4</v>
      </c>
    </row>
    <row r="110" spans="1:14" ht="17.25" customHeight="1">
      <c r="A110" s="26" t="s">
        <v>14</v>
      </c>
      <c r="B110" s="18">
        <v>8</v>
      </c>
      <c r="C110" s="17">
        <v>7</v>
      </c>
      <c r="D110" s="17">
        <v>2</v>
      </c>
      <c r="E110" s="16" t="s">
        <v>495</v>
      </c>
      <c r="F110" s="28" t="s">
        <v>12</v>
      </c>
      <c r="G110" s="58">
        <f t="shared" si="9"/>
        <v>202</v>
      </c>
      <c r="H110" s="15">
        <v>202</v>
      </c>
      <c r="I110" s="15">
        <v>0</v>
      </c>
      <c r="J110" s="53">
        <v>202</v>
      </c>
      <c r="K110" s="53">
        <v>202</v>
      </c>
      <c r="L110" s="53">
        <v>202</v>
      </c>
      <c r="M110" s="69">
        <v>202</v>
      </c>
      <c r="N110" s="10" t="s">
        <v>4</v>
      </c>
    </row>
    <row r="111" spans="1:14" ht="17.25" customHeight="1">
      <c r="A111" s="26" t="s">
        <v>45</v>
      </c>
      <c r="B111" s="18">
        <v>8</v>
      </c>
      <c r="C111" s="17">
        <v>7</v>
      </c>
      <c r="D111" s="17">
        <v>2</v>
      </c>
      <c r="E111" s="16" t="s">
        <v>494</v>
      </c>
      <c r="F111" s="28" t="s">
        <v>44</v>
      </c>
      <c r="G111" s="58">
        <f t="shared" si="9"/>
        <v>1056</v>
      </c>
      <c r="H111" s="15">
        <v>1056</v>
      </c>
      <c r="I111" s="15">
        <v>0</v>
      </c>
      <c r="J111" s="67">
        <v>1056</v>
      </c>
      <c r="K111" s="67">
        <v>1056</v>
      </c>
      <c r="L111" s="67">
        <v>1056</v>
      </c>
      <c r="M111" s="69">
        <v>981</v>
      </c>
      <c r="N111" s="10" t="s">
        <v>4</v>
      </c>
    </row>
    <row r="112" spans="1:14" ht="17.25" customHeight="1">
      <c r="A112" s="26" t="s">
        <v>14</v>
      </c>
      <c r="B112" s="18">
        <v>8</v>
      </c>
      <c r="C112" s="17">
        <v>7</v>
      </c>
      <c r="D112" s="17">
        <v>2</v>
      </c>
      <c r="E112" s="16" t="s">
        <v>494</v>
      </c>
      <c r="F112" s="28" t="s">
        <v>12</v>
      </c>
      <c r="G112" s="58">
        <f t="shared" si="9"/>
        <v>661</v>
      </c>
      <c r="H112" s="15">
        <v>661</v>
      </c>
      <c r="I112" s="15">
        <v>0</v>
      </c>
      <c r="J112" s="67">
        <v>661</v>
      </c>
      <c r="K112" s="67">
        <v>661</v>
      </c>
      <c r="L112" s="67">
        <v>661</v>
      </c>
      <c r="M112" s="69">
        <v>651</v>
      </c>
      <c r="N112" s="10" t="s">
        <v>4</v>
      </c>
    </row>
    <row r="113" spans="1:14" ht="17.25" customHeight="1">
      <c r="A113" s="26" t="s">
        <v>14</v>
      </c>
      <c r="B113" s="18">
        <v>8</v>
      </c>
      <c r="C113" s="17">
        <v>7</v>
      </c>
      <c r="D113" s="17">
        <v>2</v>
      </c>
      <c r="E113" s="16" t="s">
        <v>493</v>
      </c>
      <c r="F113" s="28" t="s">
        <v>12</v>
      </c>
      <c r="G113" s="58">
        <f t="shared" ref="G113:G127" si="10">H113+I113</f>
        <v>735</v>
      </c>
      <c r="H113" s="15">
        <v>735</v>
      </c>
      <c r="I113" s="15">
        <v>0</v>
      </c>
      <c r="J113" s="53">
        <v>735</v>
      </c>
      <c r="K113" s="53">
        <v>735</v>
      </c>
      <c r="L113" s="53">
        <v>735</v>
      </c>
      <c r="M113" s="69"/>
      <c r="N113" s="10" t="s">
        <v>4</v>
      </c>
    </row>
    <row r="114" spans="1:14" ht="17.25" customHeight="1">
      <c r="A114" s="26" t="s">
        <v>45</v>
      </c>
      <c r="B114" s="18">
        <v>8</v>
      </c>
      <c r="C114" s="17">
        <v>7</v>
      </c>
      <c r="D114" s="17">
        <v>2</v>
      </c>
      <c r="E114" s="16" t="s">
        <v>492</v>
      </c>
      <c r="F114" s="28" t="s">
        <v>44</v>
      </c>
      <c r="G114" s="58">
        <f t="shared" si="10"/>
        <v>655.1</v>
      </c>
      <c r="H114" s="15">
        <v>0</v>
      </c>
      <c r="I114" s="15">
        <v>655.1</v>
      </c>
      <c r="J114" s="67">
        <v>655.1</v>
      </c>
      <c r="K114" s="67">
        <v>655.1</v>
      </c>
      <c r="L114" s="67">
        <v>655.1</v>
      </c>
      <c r="M114" s="69">
        <v>655.1</v>
      </c>
      <c r="N114" s="10" t="s">
        <v>4</v>
      </c>
    </row>
    <row r="115" spans="1:14" ht="17.25" customHeight="1">
      <c r="A115" s="26" t="s">
        <v>14</v>
      </c>
      <c r="B115" s="18">
        <v>8</v>
      </c>
      <c r="C115" s="17">
        <v>7</v>
      </c>
      <c r="D115" s="17">
        <v>2</v>
      </c>
      <c r="E115" s="16" t="s">
        <v>492</v>
      </c>
      <c r="F115" s="28" t="s">
        <v>12</v>
      </c>
      <c r="G115" s="58">
        <f t="shared" si="10"/>
        <v>72</v>
      </c>
      <c r="H115" s="15">
        <v>0</v>
      </c>
      <c r="I115" s="15">
        <v>72</v>
      </c>
      <c r="J115" s="67">
        <v>72</v>
      </c>
      <c r="K115" s="67">
        <v>72</v>
      </c>
      <c r="L115" s="67">
        <v>72</v>
      </c>
      <c r="M115" s="69">
        <v>72</v>
      </c>
      <c r="N115" s="10" t="s">
        <v>4</v>
      </c>
    </row>
    <row r="116" spans="1:14" ht="17.25" customHeight="1">
      <c r="A116" s="26" t="s">
        <v>45</v>
      </c>
      <c r="B116" s="18">
        <v>8</v>
      </c>
      <c r="C116" s="17">
        <v>7</v>
      </c>
      <c r="D116" s="17">
        <v>2</v>
      </c>
      <c r="E116" s="16" t="s">
        <v>491</v>
      </c>
      <c r="F116" s="28" t="s">
        <v>44</v>
      </c>
      <c r="G116" s="58">
        <f t="shared" si="10"/>
        <v>420</v>
      </c>
      <c r="H116" s="15">
        <v>0</v>
      </c>
      <c r="I116" s="15">
        <v>420</v>
      </c>
      <c r="J116" s="67">
        <v>420</v>
      </c>
      <c r="K116" s="67">
        <v>420</v>
      </c>
      <c r="L116" s="67">
        <v>420</v>
      </c>
      <c r="M116" s="69">
        <v>420</v>
      </c>
      <c r="N116" s="10" t="s">
        <v>4</v>
      </c>
    </row>
    <row r="117" spans="1:14" ht="17.25" customHeight="1">
      <c r="A117" s="26" t="s">
        <v>45</v>
      </c>
      <c r="B117" s="18">
        <v>8</v>
      </c>
      <c r="C117" s="17">
        <v>7</v>
      </c>
      <c r="D117" s="17">
        <v>2</v>
      </c>
      <c r="E117" s="16" t="s">
        <v>490</v>
      </c>
      <c r="F117" s="28" t="s">
        <v>44</v>
      </c>
      <c r="G117" s="58">
        <f t="shared" si="10"/>
        <v>1870.1</v>
      </c>
      <c r="H117" s="15">
        <v>0</v>
      </c>
      <c r="I117" s="15">
        <v>1870.1</v>
      </c>
      <c r="J117" s="53">
        <v>1870.1</v>
      </c>
      <c r="K117" s="53">
        <v>1870.1</v>
      </c>
      <c r="L117" s="53">
        <v>1870.1</v>
      </c>
      <c r="M117" s="69">
        <v>1870.1</v>
      </c>
      <c r="N117" s="10" t="s">
        <v>4</v>
      </c>
    </row>
    <row r="118" spans="1:14" ht="17.25" customHeight="1">
      <c r="A118" s="26" t="s">
        <v>14</v>
      </c>
      <c r="B118" s="18">
        <v>8</v>
      </c>
      <c r="C118" s="17">
        <v>7</v>
      </c>
      <c r="D118" s="17">
        <v>2</v>
      </c>
      <c r="E118" s="16" t="s">
        <v>490</v>
      </c>
      <c r="F118" s="28" t="s">
        <v>12</v>
      </c>
      <c r="G118" s="58">
        <f t="shared" si="10"/>
        <v>421.9</v>
      </c>
      <c r="H118" s="15">
        <v>0</v>
      </c>
      <c r="I118" s="15">
        <v>421.9</v>
      </c>
      <c r="J118" s="53">
        <v>421.9</v>
      </c>
      <c r="K118" s="53">
        <v>421.9</v>
      </c>
      <c r="L118" s="53">
        <v>421.9</v>
      </c>
      <c r="M118" s="69">
        <v>421.9</v>
      </c>
      <c r="N118" s="10" t="s">
        <v>4</v>
      </c>
    </row>
    <row r="119" spans="1:14" ht="17.25" customHeight="1">
      <c r="A119" s="26" t="s">
        <v>45</v>
      </c>
      <c r="B119" s="18">
        <v>8</v>
      </c>
      <c r="C119" s="17">
        <v>7</v>
      </c>
      <c r="D119" s="17">
        <v>2</v>
      </c>
      <c r="E119" s="16" t="s">
        <v>489</v>
      </c>
      <c r="F119" s="28" t="s">
        <v>44</v>
      </c>
      <c r="G119" s="58">
        <f t="shared" si="10"/>
        <v>1800</v>
      </c>
      <c r="H119" s="15">
        <v>1800</v>
      </c>
      <c r="I119" s="15">
        <v>0</v>
      </c>
      <c r="J119" s="53">
        <v>1800</v>
      </c>
      <c r="K119" s="53">
        <v>1800</v>
      </c>
      <c r="L119" s="53">
        <v>1800</v>
      </c>
      <c r="M119" s="69">
        <v>1800</v>
      </c>
      <c r="N119" s="10" t="s">
        <v>4</v>
      </c>
    </row>
    <row r="120" spans="1:14" ht="17.25" customHeight="1">
      <c r="A120" s="26" t="s">
        <v>14</v>
      </c>
      <c r="B120" s="18">
        <v>8</v>
      </c>
      <c r="C120" s="17">
        <v>7</v>
      </c>
      <c r="D120" s="17">
        <v>2</v>
      </c>
      <c r="E120" s="16" t="s">
        <v>489</v>
      </c>
      <c r="F120" s="28" t="s">
        <v>12</v>
      </c>
      <c r="G120" s="58">
        <f t="shared" si="10"/>
        <v>751.2</v>
      </c>
      <c r="H120" s="15">
        <v>751.2</v>
      </c>
      <c r="I120" s="15">
        <v>0</v>
      </c>
      <c r="J120" s="53">
        <v>751.2</v>
      </c>
      <c r="K120" s="53">
        <v>751.2</v>
      </c>
      <c r="L120" s="53">
        <v>751.2</v>
      </c>
      <c r="M120" s="69">
        <v>751.2</v>
      </c>
      <c r="N120" s="10" t="s">
        <v>4</v>
      </c>
    </row>
    <row r="121" spans="1:14" ht="19.899999999999999" customHeight="1">
      <c r="A121" s="26" t="s">
        <v>28</v>
      </c>
      <c r="B121" s="18">
        <v>8</v>
      </c>
      <c r="C121" s="17">
        <v>7</v>
      </c>
      <c r="D121" s="17">
        <v>2</v>
      </c>
      <c r="E121" s="16" t="s">
        <v>488</v>
      </c>
      <c r="F121" s="28" t="s">
        <v>26</v>
      </c>
      <c r="G121" s="58">
        <f t="shared" si="10"/>
        <v>1523</v>
      </c>
      <c r="H121" s="15">
        <v>1523</v>
      </c>
      <c r="I121" s="15">
        <v>0</v>
      </c>
      <c r="J121" s="53">
        <v>1523</v>
      </c>
      <c r="K121" s="53">
        <v>1523</v>
      </c>
      <c r="L121" s="53">
        <v>1523</v>
      </c>
      <c r="M121" s="69">
        <v>0</v>
      </c>
      <c r="N121" s="10" t="s">
        <v>4</v>
      </c>
    </row>
    <row r="122" spans="1:14" ht="17.25" customHeight="1">
      <c r="A122" s="26" t="s">
        <v>45</v>
      </c>
      <c r="B122" s="18">
        <v>8</v>
      </c>
      <c r="C122" s="17">
        <v>7</v>
      </c>
      <c r="D122" s="17">
        <v>2</v>
      </c>
      <c r="E122" s="16" t="s">
        <v>488</v>
      </c>
      <c r="F122" s="28" t="s">
        <v>44</v>
      </c>
      <c r="G122" s="58">
        <f t="shared" si="10"/>
        <v>80</v>
      </c>
      <c r="H122" s="15">
        <v>80</v>
      </c>
      <c r="I122" s="15">
        <v>0</v>
      </c>
      <c r="J122" s="53">
        <v>80</v>
      </c>
      <c r="K122" s="53">
        <v>80</v>
      </c>
      <c r="L122" s="53">
        <v>80</v>
      </c>
      <c r="M122" s="69">
        <v>0</v>
      </c>
      <c r="N122" s="10" t="s">
        <v>4</v>
      </c>
    </row>
    <row r="123" spans="1:14" ht="17.25" customHeight="1">
      <c r="A123" s="26" t="s">
        <v>14</v>
      </c>
      <c r="B123" s="18">
        <v>8</v>
      </c>
      <c r="C123" s="17">
        <v>7</v>
      </c>
      <c r="D123" s="17">
        <v>2</v>
      </c>
      <c r="E123" s="16" t="s">
        <v>488</v>
      </c>
      <c r="F123" s="28" t="s">
        <v>12</v>
      </c>
      <c r="G123" s="58">
        <f t="shared" si="10"/>
        <v>20</v>
      </c>
      <c r="H123" s="15">
        <v>20</v>
      </c>
      <c r="I123" s="15">
        <v>0</v>
      </c>
      <c r="J123" s="53">
        <v>20</v>
      </c>
      <c r="K123" s="53">
        <v>20</v>
      </c>
      <c r="L123" s="53">
        <v>20</v>
      </c>
      <c r="M123" s="69">
        <v>0</v>
      </c>
      <c r="N123" s="10" t="s">
        <v>4</v>
      </c>
    </row>
    <row r="124" spans="1:14" ht="17.25" customHeight="1">
      <c r="A124" s="26" t="s">
        <v>45</v>
      </c>
      <c r="B124" s="18">
        <v>8</v>
      </c>
      <c r="C124" s="17">
        <v>7</v>
      </c>
      <c r="D124" s="17">
        <v>2</v>
      </c>
      <c r="E124" s="16" t="s">
        <v>487</v>
      </c>
      <c r="F124" s="28" t="s">
        <v>44</v>
      </c>
      <c r="G124" s="58">
        <f t="shared" si="10"/>
        <v>200</v>
      </c>
      <c r="H124" s="15">
        <v>200</v>
      </c>
      <c r="I124" s="15">
        <v>0</v>
      </c>
      <c r="J124" s="53">
        <v>200</v>
      </c>
      <c r="K124" s="53">
        <v>200</v>
      </c>
      <c r="L124" s="53">
        <v>200</v>
      </c>
      <c r="M124" s="69">
        <v>0</v>
      </c>
      <c r="N124" s="10" t="s">
        <v>4</v>
      </c>
    </row>
    <row r="125" spans="1:14" ht="17.25" customHeight="1">
      <c r="A125" s="26" t="s">
        <v>14</v>
      </c>
      <c r="B125" s="18">
        <v>8</v>
      </c>
      <c r="C125" s="17">
        <v>7</v>
      </c>
      <c r="D125" s="17">
        <v>2</v>
      </c>
      <c r="E125" s="16" t="s">
        <v>487</v>
      </c>
      <c r="F125" s="28" t="s">
        <v>12</v>
      </c>
      <c r="G125" s="58">
        <f t="shared" si="10"/>
        <v>200</v>
      </c>
      <c r="H125" s="15">
        <v>200</v>
      </c>
      <c r="I125" s="15">
        <v>0</v>
      </c>
      <c r="J125" s="53">
        <v>200</v>
      </c>
      <c r="K125" s="53">
        <v>200</v>
      </c>
      <c r="L125" s="53">
        <v>200</v>
      </c>
      <c r="M125" s="69">
        <v>0</v>
      </c>
      <c r="N125" s="10" t="s">
        <v>4</v>
      </c>
    </row>
    <row r="126" spans="1:14" ht="17.25" customHeight="1">
      <c r="A126" s="26" t="s">
        <v>45</v>
      </c>
      <c r="B126" s="18">
        <v>8</v>
      </c>
      <c r="C126" s="17">
        <v>7</v>
      </c>
      <c r="D126" s="17">
        <v>2</v>
      </c>
      <c r="E126" s="16" t="s">
        <v>486</v>
      </c>
      <c r="F126" s="28" t="s">
        <v>44</v>
      </c>
      <c r="G126" s="58">
        <f t="shared" si="10"/>
        <v>50</v>
      </c>
      <c r="H126" s="15">
        <v>50</v>
      </c>
      <c r="I126" s="15">
        <v>0</v>
      </c>
      <c r="J126" s="53">
        <v>50</v>
      </c>
      <c r="K126" s="53">
        <v>50</v>
      </c>
      <c r="L126" s="53">
        <v>50</v>
      </c>
      <c r="M126" s="69">
        <v>0</v>
      </c>
      <c r="N126" s="10" t="s">
        <v>4</v>
      </c>
    </row>
    <row r="127" spans="1:14" ht="17.25" customHeight="1">
      <c r="A127" s="26" t="s">
        <v>14</v>
      </c>
      <c r="B127" s="18">
        <v>8</v>
      </c>
      <c r="C127" s="17">
        <v>7</v>
      </c>
      <c r="D127" s="17">
        <v>2</v>
      </c>
      <c r="E127" s="16" t="s">
        <v>486</v>
      </c>
      <c r="F127" s="28" t="s">
        <v>12</v>
      </c>
      <c r="G127" s="58">
        <f t="shared" si="10"/>
        <v>50</v>
      </c>
      <c r="H127" s="15">
        <v>50</v>
      </c>
      <c r="I127" s="15">
        <v>0</v>
      </c>
      <c r="J127" s="53">
        <v>50</v>
      </c>
      <c r="K127" s="53">
        <v>50</v>
      </c>
      <c r="L127" s="53">
        <v>50</v>
      </c>
      <c r="M127" s="69">
        <v>0</v>
      </c>
      <c r="N127" s="10" t="s">
        <v>4</v>
      </c>
    </row>
    <row r="128" spans="1:14" ht="17.25" customHeight="1">
      <c r="A128" s="26" t="s">
        <v>45</v>
      </c>
      <c r="B128" s="18">
        <v>8</v>
      </c>
      <c r="C128" s="17">
        <v>7</v>
      </c>
      <c r="D128" s="17">
        <v>2</v>
      </c>
      <c r="E128" s="16" t="s">
        <v>485</v>
      </c>
      <c r="F128" s="28" t="s">
        <v>44</v>
      </c>
      <c r="G128" s="58">
        <f t="shared" ref="G128:G137" si="11">H128+I128</f>
        <v>100</v>
      </c>
      <c r="H128" s="15">
        <v>100</v>
      </c>
      <c r="I128" s="15">
        <v>0</v>
      </c>
      <c r="J128" s="53">
        <v>100</v>
      </c>
      <c r="K128" s="53">
        <v>100</v>
      </c>
      <c r="L128" s="53">
        <v>100</v>
      </c>
      <c r="M128" s="69">
        <v>0</v>
      </c>
      <c r="N128" s="10" t="s">
        <v>4</v>
      </c>
    </row>
    <row r="129" spans="1:14" ht="17.25" customHeight="1">
      <c r="A129" s="26" t="s">
        <v>14</v>
      </c>
      <c r="B129" s="18">
        <v>8</v>
      </c>
      <c r="C129" s="17">
        <v>7</v>
      </c>
      <c r="D129" s="17">
        <v>2</v>
      </c>
      <c r="E129" s="16" t="s">
        <v>484</v>
      </c>
      <c r="F129" s="28" t="s">
        <v>12</v>
      </c>
      <c r="G129" s="58">
        <f t="shared" si="11"/>
        <v>2600</v>
      </c>
      <c r="H129" s="15">
        <v>2600</v>
      </c>
      <c r="I129" s="15">
        <v>0</v>
      </c>
      <c r="J129" s="53">
        <v>2600</v>
      </c>
      <c r="K129" s="53">
        <v>2600</v>
      </c>
      <c r="L129" s="53">
        <v>2600</v>
      </c>
      <c r="M129" s="69">
        <v>2600</v>
      </c>
      <c r="N129" s="10" t="s">
        <v>4</v>
      </c>
    </row>
    <row r="130" spans="1:14" ht="17.25" customHeight="1">
      <c r="A130" s="26" t="s">
        <v>45</v>
      </c>
      <c r="B130" s="18">
        <v>8</v>
      </c>
      <c r="C130" s="17">
        <v>7</v>
      </c>
      <c r="D130" s="17">
        <v>2</v>
      </c>
      <c r="E130" s="16" t="s">
        <v>483</v>
      </c>
      <c r="F130" s="28" t="s">
        <v>44</v>
      </c>
      <c r="G130" s="58">
        <f t="shared" si="11"/>
        <v>60</v>
      </c>
      <c r="H130" s="15">
        <v>60</v>
      </c>
      <c r="I130" s="15">
        <v>0</v>
      </c>
      <c r="J130" s="53">
        <v>60</v>
      </c>
      <c r="K130" s="53">
        <v>60</v>
      </c>
      <c r="L130" s="53">
        <v>60</v>
      </c>
      <c r="M130" s="69">
        <v>0</v>
      </c>
      <c r="N130" s="10" t="s">
        <v>4</v>
      </c>
    </row>
    <row r="131" spans="1:14" ht="17.25" customHeight="1">
      <c r="A131" s="26" t="s">
        <v>45</v>
      </c>
      <c r="B131" s="18">
        <v>8</v>
      </c>
      <c r="C131" s="17">
        <v>7</v>
      </c>
      <c r="D131" s="17">
        <v>2</v>
      </c>
      <c r="E131" s="16" t="s">
        <v>471</v>
      </c>
      <c r="F131" s="28" t="s">
        <v>44</v>
      </c>
      <c r="G131" s="58">
        <f t="shared" si="11"/>
        <v>66.099999999999994</v>
      </c>
      <c r="H131" s="15">
        <v>66.099999999999994</v>
      </c>
      <c r="I131" s="15">
        <v>0</v>
      </c>
      <c r="J131" s="67">
        <v>66.099999999999994</v>
      </c>
      <c r="K131" s="67">
        <v>66.099999999999994</v>
      </c>
      <c r="L131" s="67">
        <v>66.099999999999994</v>
      </c>
      <c r="M131" s="69">
        <v>64.599999999999994</v>
      </c>
      <c r="N131" s="10" t="s">
        <v>4</v>
      </c>
    </row>
    <row r="132" spans="1:14" ht="17.25" customHeight="1">
      <c r="A132" s="26" t="s">
        <v>14</v>
      </c>
      <c r="B132" s="18">
        <v>8</v>
      </c>
      <c r="C132" s="17">
        <v>7</v>
      </c>
      <c r="D132" s="17">
        <v>2</v>
      </c>
      <c r="E132" s="16" t="s">
        <v>471</v>
      </c>
      <c r="F132" s="28" t="s">
        <v>12</v>
      </c>
      <c r="G132" s="58">
        <f t="shared" si="11"/>
        <v>10.199999999999999</v>
      </c>
      <c r="H132" s="15">
        <v>10.199999999999999</v>
      </c>
      <c r="I132" s="15">
        <v>0</v>
      </c>
      <c r="J132" s="67">
        <v>10.199999999999999</v>
      </c>
      <c r="K132" s="67">
        <v>10.199999999999999</v>
      </c>
      <c r="L132" s="67">
        <v>10.199999999999999</v>
      </c>
      <c r="M132" s="69">
        <v>10.199999999999999</v>
      </c>
      <c r="N132" s="10" t="s">
        <v>4</v>
      </c>
    </row>
    <row r="133" spans="1:14" ht="17.25" customHeight="1">
      <c r="A133" s="26" t="s">
        <v>45</v>
      </c>
      <c r="B133" s="18">
        <v>8</v>
      </c>
      <c r="C133" s="17">
        <v>7</v>
      </c>
      <c r="D133" s="17">
        <v>2</v>
      </c>
      <c r="E133" s="16" t="s">
        <v>482</v>
      </c>
      <c r="F133" s="28" t="s">
        <v>44</v>
      </c>
      <c r="G133" s="58">
        <f t="shared" si="11"/>
        <v>50</v>
      </c>
      <c r="H133" s="15">
        <v>50</v>
      </c>
      <c r="I133" s="15">
        <v>0</v>
      </c>
      <c r="J133" s="53">
        <v>50</v>
      </c>
      <c r="K133" s="53">
        <v>50</v>
      </c>
      <c r="L133" s="53">
        <v>50</v>
      </c>
      <c r="M133" s="69">
        <v>0</v>
      </c>
      <c r="N133" s="10" t="s">
        <v>4</v>
      </c>
    </row>
    <row r="134" spans="1:14" ht="17.25" customHeight="1">
      <c r="A134" s="26" t="s">
        <v>45</v>
      </c>
      <c r="B134" s="18">
        <v>8</v>
      </c>
      <c r="C134" s="17">
        <v>7</v>
      </c>
      <c r="D134" s="17">
        <v>2</v>
      </c>
      <c r="E134" s="16" t="s">
        <v>481</v>
      </c>
      <c r="F134" s="28" t="s">
        <v>44</v>
      </c>
      <c r="G134" s="58">
        <f t="shared" si="11"/>
        <v>168.5</v>
      </c>
      <c r="H134" s="15">
        <v>168.5</v>
      </c>
      <c r="I134" s="15">
        <v>0</v>
      </c>
      <c r="J134" s="53">
        <v>168.5</v>
      </c>
      <c r="K134" s="53">
        <v>168.5</v>
      </c>
      <c r="L134" s="53">
        <v>168.5</v>
      </c>
      <c r="M134" s="69">
        <v>168.5</v>
      </c>
      <c r="N134" s="10" t="s">
        <v>4</v>
      </c>
    </row>
    <row r="135" spans="1:14" ht="17.25" customHeight="1">
      <c r="A135" s="26" t="s">
        <v>14</v>
      </c>
      <c r="B135" s="18">
        <v>8</v>
      </c>
      <c r="C135" s="17">
        <v>7</v>
      </c>
      <c r="D135" s="17">
        <v>2</v>
      </c>
      <c r="E135" s="16" t="s">
        <v>481</v>
      </c>
      <c r="F135" s="28" t="s">
        <v>12</v>
      </c>
      <c r="G135" s="58">
        <f t="shared" si="11"/>
        <v>46.9</v>
      </c>
      <c r="H135" s="15">
        <v>46.9</v>
      </c>
      <c r="I135" s="15">
        <v>0</v>
      </c>
      <c r="J135" s="53">
        <v>46.9</v>
      </c>
      <c r="K135" s="53">
        <v>46.9</v>
      </c>
      <c r="L135" s="53">
        <v>46.9</v>
      </c>
      <c r="M135" s="69">
        <v>46.9</v>
      </c>
      <c r="N135" s="10" t="s">
        <v>4</v>
      </c>
    </row>
    <row r="136" spans="1:14" ht="19.899999999999999" customHeight="1">
      <c r="A136" s="26" t="s">
        <v>28</v>
      </c>
      <c r="B136" s="18">
        <v>8</v>
      </c>
      <c r="C136" s="17">
        <v>7</v>
      </c>
      <c r="D136" s="17">
        <v>2</v>
      </c>
      <c r="E136" s="16" t="s">
        <v>480</v>
      </c>
      <c r="F136" s="28" t="s">
        <v>26</v>
      </c>
      <c r="G136" s="58">
        <f t="shared" si="11"/>
        <v>893</v>
      </c>
      <c r="H136" s="15">
        <v>0</v>
      </c>
      <c r="I136" s="15">
        <v>893</v>
      </c>
      <c r="J136" s="53">
        <v>893</v>
      </c>
      <c r="K136" s="53">
        <v>893</v>
      </c>
      <c r="L136" s="53">
        <v>893</v>
      </c>
      <c r="M136" s="69">
        <v>893</v>
      </c>
      <c r="N136" s="10" t="s">
        <v>4</v>
      </c>
    </row>
    <row r="137" spans="1:14" ht="17.25" customHeight="1">
      <c r="A137" s="26" t="s">
        <v>45</v>
      </c>
      <c r="B137" s="18">
        <v>8</v>
      </c>
      <c r="C137" s="17">
        <v>7</v>
      </c>
      <c r="D137" s="17">
        <v>2</v>
      </c>
      <c r="E137" s="16" t="s">
        <v>10</v>
      </c>
      <c r="F137" s="28" t="s">
        <v>44</v>
      </c>
      <c r="G137" s="58">
        <f t="shared" si="11"/>
        <v>428.4</v>
      </c>
      <c r="H137" s="15">
        <v>428.4</v>
      </c>
      <c r="I137" s="15">
        <v>0</v>
      </c>
      <c r="J137" s="53">
        <v>428.4</v>
      </c>
      <c r="K137" s="53">
        <v>428.4</v>
      </c>
      <c r="L137" s="53">
        <v>428.4</v>
      </c>
      <c r="M137" s="69">
        <v>368.5</v>
      </c>
      <c r="N137" s="10" t="s">
        <v>4</v>
      </c>
    </row>
    <row r="138" spans="1:14" ht="17.25" customHeight="1">
      <c r="A138" s="26" t="s">
        <v>45</v>
      </c>
      <c r="B138" s="18">
        <v>8</v>
      </c>
      <c r="C138" s="17">
        <v>7</v>
      </c>
      <c r="D138" s="17">
        <v>3</v>
      </c>
      <c r="E138" s="16" t="s">
        <v>203</v>
      </c>
      <c r="F138" s="28" t="s">
        <v>44</v>
      </c>
      <c r="G138" s="58">
        <f t="shared" ref="G138:G151" si="12">H138+I138</f>
        <v>10300</v>
      </c>
      <c r="H138" s="15">
        <v>10300</v>
      </c>
      <c r="I138" s="15">
        <v>0</v>
      </c>
      <c r="J138" s="53">
        <v>10300</v>
      </c>
      <c r="K138" s="53">
        <v>10300</v>
      </c>
      <c r="L138" s="53">
        <v>10300</v>
      </c>
      <c r="M138" s="69">
        <v>10300</v>
      </c>
      <c r="N138" s="10" t="s">
        <v>4</v>
      </c>
    </row>
    <row r="139" spans="1:14" ht="17.25" customHeight="1">
      <c r="A139" s="26" t="s">
        <v>45</v>
      </c>
      <c r="B139" s="18">
        <v>8</v>
      </c>
      <c r="C139" s="17">
        <v>7</v>
      </c>
      <c r="D139" s="17">
        <v>3</v>
      </c>
      <c r="E139" s="16" t="s">
        <v>202</v>
      </c>
      <c r="F139" s="28" t="s">
        <v>44</v>
      </c>
      <c r="G139" s="58">
        <f t="shared" si="12"/>
        <v>301</v>
      </c>
      <c r="H139" s="15">
        <v>301</v>
      </c>
      <c r="I139" s="15">
        <v>0</v>
      </c>
      <c r="J139" s="53">
        <v>301</v>
      </c>
      <c r="K139" s="53">
        <v>301</v>
      </c>
      <c r="L139" s="53">
        <v>301</v>
      </c>
      <c r="M139" s="69">
        <v>301</v>
      </c>
      <c r="N139" s="10" t="s">
        <v>4</v>
      </c>
    </row>
    <row r="140" spans="1:14" ht="17.25" customHeight="1">
      <c r="A140" s="26" t="s">
        <v>45</v>
      </c>
      <c r="B140" s="18">
        <v>8</v>
      </c>
      <c r="C140" s="17">
        <v>7</v>
      </c>
      <c r="D140" s="17">
        <v>3</v>
      </c>
      <c r="E140" s="16" t="s">
        <v>201</v>
      </c>
      <c r="F140" s="28" t="s">
        <v>44</v>
      </c>
      <c r="G140" s="58">
        <f t="shared" si="12"/>
        <v>259.2</v>
      </c>
      <c r="H140" s="15">
        <v>259.2</v>
      </c>
      <c r="I140" s="15">
        <v>0</v>
      </c>
      <c r="J140" s="53">
        <v>259.2</v>
      </c>
      <c r="K140" s="53">
        <v>259.2</v>
      </c>
      <c r="L140" s="53">
        <v>259.2</v>
      </c>
      <c r="M140" s="69">
        <v>194.4</v>
      </c>
      <c r="N140" s="10" t="s">
        <v>4</v>
      </c>
    </row>
    <row r="141" spans="1:14" ht="17.25" customHeight="1">
      <c r="A141" s="26" t="s">
        <v>45</v>
      </c>
      <c r="B141" s="18">
        <v>8</v>
      </c>
      <c r="C141" s="17">
        <v>7</v>
      </c>
      <c r="D141" s="17">
        <v>3</v>
      </c>
      <c r="E141" s="16" t="s">
        <v>200</v>
      </c>
      <c r="F141" s="28" t="s">
        <v>44</v>
      </c>
      <c r="G141" s="58">
        <f t="shared" si="12"/>
        <v>12.7</v>
      </c>
      <c r="H141" s="15">
        <v>12.7</v>
      </c>
      <c r="I141" s="15">
        <v>0</v>
      </c>
      <c r="J141" s="53">
        <v>12.7</v>
      </c>
      <c r="K141" s="53">
        <v>12.7</v>
      </c>
      <c r="L141" s="53">
        <v>12.7</v>
      </c>
      <c r="M141" s="69">
        <v>12.7</v>
      </c>
      <c r="N141" s="10" t="s">
        <v>4</v>
      </c>
    </row>
    <row r="142" spans="1:14" ht="17.25" customHeight="1">
      <c r="A142" s="26" t="s">
        <v>45</v>
      </c>
      <c r="B142" s="18">
        <v>8</v>
      </c>
      <c r="C142" s="17">
        <v>7</v>
      </c>
      <c r="D142" s="17">
        <v>3</v>
      </c>
      <c r="E142" s="16" t="s">
        <v>199</v>
      </c>
      <c r="F142" s="28" t="s">
        <v>44</v>
      </c>
      <c r="G142" s="58">
        <f t="shared" si="12"/>
        <v>284</v>
      </c>
      <c r="H142" s="15">
        <v>284</v>
      </c>
      <c r="I142" s="15">
        <v>0</v>
      </c>
      <c r="J142" s="53">
        <v>284</v>
      </c>
      <c r="K142" s="53">
        <v>284</v>
      </c>
      <c r="L142" s="53">
        <v>284</v>
      </c>
      <c r="M142" s="69">
        <v>232</v>
      </c>
      <c r="N142" s="10" t="s">
        <v>4</v>
      </c>
    </row>
    <row r="143" spans="1:14" ht="17.25" customHeight="1">
      <c r="A143" s="26" t="s">
        <v>45</v>
      </c>
      <c r="B143" s="18">
        <v>8</v>
      </c>
      <c r="C143" s="17">
        <v>7</v>
      </c>
      <c r="D143" s="17">
        <v>3</v>
      </c>
      <c r="E143" s="16" t="s">
        <v>198</v>
      </c>
      <c r="F143" s="28" t="s">
        <v>44</v>
      </c>
      <c r="G143" s="58">
        <f t="shared" si="12"/>
        <v>50</v>
      </c>
      <c r="H143" s="15">
        <v>50</v>
      </c>
      <c r="I143" s="15">
        <v>0</v>
      </c>
      <c r="J143" s="67">
        <v>50</v>
      </c>
      <c r="K143" s="67">
        <v>50</v>
      </c>
      <c r="L143" s="67">
        <v>50</v>
      </c>
      <c r="M143" s="69">
        <v>37.5</v>
      </c>
      <c r="N143" s="10" t="s">
        <v>4</v>
      </c>
    </row>
    <row r="144" spans="1:14" ht="17.25" customHeight="1">
      <c r="A144" s="26" t="s">
        <v>45</v>
      </c>
      <c r="B144" s="18">
        <v>8</v>
      </c>
      <c r="C144" s="17">
        <v>7</v>
      </c>
      <c r="D144" s="17">
        <v>3</v>
      </c>
      <c r="E144" s="16" t="s">
        <v>194</v>
      </c>
      <c r="F144" s="28" t="s">
        <v>44</v>
      </c>
      <c r="G144" s="58">
        <f t="shared" si="12"/>
        <v>71.900000000000006</v>
      </c>
      <c r="H144" s="15">
        <v>71.900000000000006</v>
      </c>
      <c r="I144" s="15">
        <v>0</v>
      </c>
      <c r="J144" s="53">
        <v>71.900000000000006</v>
      </c>
      <c r="K144" s="53">
        <v>71.900000000000006</v>
      </c>
      <c r="L144" s="53">
        <v>71.900000000000006</v>
      </c>
      <c r="M144" s="69">
        <v>71.900000000000006</v>
      </c>
      <c r="N144" s="10" t="s">
        <v>4</v>
      </c>
    </row>
    <row r="145" spans="1:14" ht="17.25" customHeight="1">
      <c r="A145" s="26" t="s">
        <v>45</v>
      </c>
      <c r="B145" s="18">
        <v>8</v>
      </c>
      <c r="C145" s="17">
        <v>7</v>
      </c>
      <c r="D145" s="17">
        <v>3</v>
      </c>
      <c r="E145" s="16" t="s">
        <v>479</v>
      </c>
      <c r="F145" s="28" t="s">
        <v>44</v>
      </c>
      <c r="G145" s="58">
        <f t="shared" si="12"/>
        <v>14</v>
      </c>
      <c r="H145" s="15">
        <v>14</v>
      </c>
      <c r="I145" s="15">
        <v>0</v>
      </c>
      <c r="J145" s="67">
        <v>14</v>
      </c>
      <c r="K145" s="67">
        <v>14</v>
      </c>
      <c r="L145" s="67">
        <v>14</v>
      </c>
      <c r="M145" s="69">
        <v>12.8</v>
      </c>
      <c r="N145" s="10" t="s">
        <v>4</v>
      </c>
    </row>
    <row r="146" spans="1:14" ht="17.25" customHeight="1">
      <c r="A146" s="26" t="s">
        <v>45</v>
      </c>
      <c r="B146" s="18">
        <v>8</v>
      </c>
      <c r="C146" s="17">
        <v>7</v>
      </c>
      <c r="D146" s="17">
        <v>3</v>
      </c>
      <c r="E146" s="16" t="s">
        <v>478</v>
      </c>
      <c r="F146" s="28" t="s">
        <v>44</v>
      </c>
      <c r="G146" s="58">
        <f t="shared" si="12"/>
        <v>15</v>
      </c>
      <c r="H146" s="15">
        <v>15</v>
      </c>
      <c r="I146" s="15">
        <v>0</v>
      </c>
      <c r="J146" s="53">
        <v>15</v>
      </c>
      <c r="K146" s="53">
        <v>15</v>
      </c>
      <c r="L146" s="53">
        <v>15</v>
      </c>
      <c r="M146" s="69">
        <v>10</v>
      </c>
      <c r="N146" s="10" t="s">
        <v>4</v>
      </c>
    </row>
    <row r="147" spans="1:14" ht="17.25" customHeight="1">
      <c r="A147" s="26" t="s">
        <v>45</v>
      </c>
      <c r="B147" s="18">
        <v>8</v>
      </c>
      <c r="C147" s="17">
        <v>7</v>
      </c>
      <c r="D147" s="17">
        <v>3</v>
      </c>
      <c r="E147" s="16" t="s">
        <v>477</v>
      </c>
      <c r="F147" s="28" t="s">
        <v>44</v>
      </c>
      <c r="G147" s="58">
        <f t="shared" si="12"/>
        <v>41</v>
      </c>
      <c r="H147" s="15">
        <v>41</v>
      </c>
      <c r="I147" s="15">
        <v>0</v>
      </c>
      <c r="J147" s="53">
        <v>41</v>
      </c>
      <c r="K147" s="53">
        <v>41</v>
      </c>
      <c r="L147" s="53">
        <v>41</v>
      </c>
      <c r="M147" s="69">
        <v>41</v>
      </c>
      <c r="N147" s="10" t="s">
        <v>4</v>
      </c>
    </row>
    <row r="148" spans="1:14" ht="17.25" customHeight="1">
      <c r="A148" s="26" t="s">
        <v>45</v>
      </c>
      <c r="B148" s="18">
        <v>8</v>
      </c>
      <c r="C148" s="17">
        <v>7</v>
      </c>
      <c r="D148" s="17">
        <v>3</v>
      </c>
      <c r="E148" s="16" t="s">
        <v>476</v>
      </c>
      <c r="F148" s="28" t="s">
        <v>44</v>
      </c>
      <c r="G148" s="58">
        <f t="shared" si="12"/>
        <v>7</v>
      </c>
      <c r="H148" s="15">
        <v>7</v>
      </c>
      <c r="I148" s="15">
        <v>0</v>
      </c>
      <c r="J148" s="67">
        <v>7</v>
      </c>
      <c r="K148" s="67">
        <v>7</v>
      </c>
      <c r="L148" s="67">
        <v>7</v>
      </c>
      <c r="M148" s="69"/>
      <c r="N148" s="10" t="s">
        <v>4</v>
      </c>
    </row>
    <row r="149" spans="1:14" ht="17.25" customHeight="1">
      <c r="A149" s="26" t="s">
        <v>45</v>
      </c>
      <c r="B149" s="18">
        <v>8</v>
      </c>
      <c r="C149" s="17">
        <v>7</v>
      </c>
      <c r="D149" s="17">
        <v>3</v>
      </c>
      <c r="E149" s="16" t="s">
        <v>475</v>
      </c>
      <c r="F149" s="28" t="s">
        <v>44</v>
      </c>
      <c r="G149" s="58">
        <f t="shared" si="12"/>
        <v>16</v>
      </c>
      <c r="H149" s="15">
        <v>16</v>
      </c>
      <c r="I149" s="15">
        <v>0</v>
      </c>
      <c r="J149" s="53">
        <v>16</v>
      </c>
      <c r="K149" s="53">
        <v>16</v>
      </c>
      <c r="L149" s="53">
        <v>16</v>
      </c>
      <c r="M149" s="69">
        <v>12</v>
      </c>
      <c r="N149" s="10" t="s">
        <v>4</v>
      </c>
    </row>
    <row r="150" spans="1:14" ht="17.25" customHeight="1">
      <c r="A150" s="26" t="s">
        <v>45</v>
      </c>
      <c r="B150" s="18">
        <v>8</v>
      </c>
      <c r="C150" s="17">
        <v>7</v>
      </c>
      <c r="D150" s="17">
        <v>3</v>
      </c>
      <c r="E150" s="16" t="s">
        <v>474</v>
      </c>
      <c r="F150" s="28" t="s">
        <v>44</v>
      </c>
      <c r="G150" s="58">
        <f t="shared" si="12"/>
        <v>11</v>
      </c>
      <c r="H150" s="15">
        <v>11</v>
      </c>
      <c r="I150" s="15">
        <v>0</v>
      </c>
      <c r="J150" s="53">
        <v>11</v>
      </c>
      <c r="K150" s="53">
        <v>11</v>
      </c>
      <c r="L150" s="53">
        <v>11</v>
      </c>
      <c r="M150" s="69">
        <v>11</v>
      </c>
      <c r="N150" s="10" t="s">
        <v>4</v>
      </c>
    </row>
    <row r="151" spans="1:14" ht="17.25" customHeight="1">
      <c r="A151" s="26" t="s">
        <v>45</v>
      </c>
      <c r="B151" s="18">
        <v>8</v>
      </c>
      <c r="C151" s="17">
        <v>7</v>
      </c>
      <c r="D151" s="17">
        <v>3</v>
      </c>
      <c r="E151" s="16" t="s">
        <v>473</v>
      </c>
      <c r="F151" s="28" t="s">
        <v>44</v>
      </c>
      <c r="G151" s="58">
        <f t="shared" si="12"/>
        <v>100</v>
      </c>
      <c r="H151" s="15">
        <v>100</v>
      </c>
      <c r="I151" s="15">
        <v>0</v>
      </c>
      <c r="J151" s="53">
        <v>100</v>
      </c>
      <c r="K151" s="53">
        <v>100</v>
      </c>
      <c r="L151" s="53">
        <v>100</v>
      </c>
      <c r="M151" s="69">
        <v>100</v>
      </c>
      <c r="N151" s="10" t="s">
        <v>4</v>
      </c>
    </row>
    <row r="152" spans="1:14" ht="17.25" customHeight="1">
      <c r="A152" s="26" t="s">
        <v>45</v>
      </c>
      <c r="B152" s="18">
        <v>8</v>
      </c>
      <c r="C152" s="17">
        <v>7</v>
      </c>
      <c r="D152" s="17">
        <v>3</v>
      </c>
      <c r="E152" s="16" t="s">
        <v>472</v>
      </c>
      <c r="F152" s="28" t="s">
        <v>44</v>
      </c>
      <c r="G152" s="58">
        <f t="shared" ref="G152:G165" si="13">H152+I152</f>
        <v>50</v>
      </c>
      <c r="H152" s="15">
        <v>50</v>
      </c>
      <c r="I152" s="15">
        <v>0</v>
      </c>
      <c r="J152" s="53">
        <v>50</v>
      </c>
      <c r="K152" s="53">
        <v>50</v>
      </c>
      <c r="L152" s="53">
        <v>50</v>
      </c>
      <c r="M152" s="69">
        <v>50</v>
      </c>
      <c r="N152" s="10" t="s">
        <v>4</v>
      </c>
    </row>
    <row r="153" spans="1:14" ht="17.25" customHeight="1">
      <c r="A153" s="26" t="s">
        <v>45</v>
      </c>
      <c r="B153" s="18">
        <v>8</v>
      </c>
      <c r="C153" s="17">
        <v>7</v>
      </c>
      <c r="D153" s="17">
        <v>3</v>
      </c>
      <c r="E153" s="16" t="s">
        <v>471</v>
      </c>
      <c r="F153" s="28" t="s">
        <v>44</v>
      </c>
      <c r="G153" s="58">
        <f t="shared" si="13"/>
        <v>3.5</v>
      </c>
      <c r="H153" s="15">
        <v>3.5</v>
      </c>
      <c r="I153" s="15">
        <v>0</v>
      </c>
      <c r="J153" s="67">
        <v>3.5</v>
      </c>
      <c r="K153" s="67">
        <v>3.5</v>
      </c>
      <c r="L153" s="67">
        <v>3.5</v>
      </c>
      <c r="M153" s="69">
        <v>3.5</v>
      </c>
      <c r="N153" s="10" t="s">
        <v>4</v>
      </c>
    </row>
    <row r="154" spans="1:14" ht="17.25" customHeight="1">
      <c r="A154" s="26" t="s">
        <v>45</v>
      </c>
      <c r="B154" s="18">
        <v>8</v>
      </c>
      <c r="C154" s="17">
        <v>7</v>
      </c>
      <c r="D154" s="17">
        <v>3</v>
      </c>
      <c r="E154" s="16" t="s">
        <v>470</v>
      </c>
      <c r="F154" s="28" t="s">
        <v>44</v>
      </c>
      <c r="G154" s="58">
        <f t="shared" si="13"/>
        <v>30</v>
      </c>
      <c r="H154" s="15">
        <v>30</v>
      </c>
      <c r="I154" s="15">
        <v>0</v>
      </c>
      <c r="J154" s="53">
        <v>30</v>
      </c>
      <c r="K154" s="53">
        <v>30</v>
      </c>
      <c r="L154" s="53">
        <v>30</v>
      </c>
      <c r="M154" s="69">
        <v>30</v>
      </c>
      <c r="N154" s="10" t="s">
        <v>4</v>
      </c>
    </row>
    <row r="155" spans="1:14" ht="17.25" customHeight="1">
      <c r="A155" s="26" t="s">
        <v>45</v>
      </c>
      <c r="B155" s="18">
        <v>8</v>
      </c>
      <c r="C155" s="17">
        <v>7</v>
      </c>
      <c r="D155" s="17">
        <v>3</v>
      </c>
      <c r="E155" s="16" t="s">
        <v>469</v>
      </c>
      <c r="F155" s="28" t="s">
        <v>44</v>
      </c>
      <c r="G155" s="58">
        <f t="shared" si="13"/>
        <v>40</v>
      </c>
      <c r="H155" s="15">
        <v>40</v>
      </c>
      <c r="I155" s="15">
        <v>0</v>
      </c>
      <c r="J155" s="67">
        <v>40</v>
      </c>
      <c r="K155" s="67">
        <v>40</v>
      </c>
      <c r="L155" s="67">
        <v>40</v>
      </c>
      <c r="M155" s="69">
        <v>40</v>
      </c>
      <c r="N155" s="10" t="s">
        <v>4</v>
      </c>
    </row>
    <row r="156" spans="1:14" ht="17.25" customHeight="1">
      <c r="A156" s="26" t="s">
        <v>45</v>
      </c>
      <c r="B156" s="18">
        <v>8</v>
      </c>
      <c r="C156" s="17">
        <v>7</v>
      </c>
      <c r="D156" s="17">
        <v>3</v>
      </c>
      <c r="E156" s="16" t="s">
        <v>10</v>
      </c>
      <c r="F156" s="28" t="s">
        <v>44</v>
      </c>
      <c r="G156" s="58">
        <f t="shared" si="13"/>
        <v>0.3</v>
      </c>
      <c r="H156" s="15">
        <v>0.3</v>
      </c>
      <c r="I156" s="15">
        <v>0</v>
      </c>
      <c r="J156" s="53">
        <v>0.2</v>
      </c>
      <c r="K156" s="53">
        <v>0.2</v>
      </c>
      <c r="L156" s="53">
        <v>0.2</v>
      </c>
      <c r="M156" s="69">
        <v>0.2</v>
      </c>
      <c r="N156" s="10" t="s">
        <v>4</v>
      </c>
    </row>
    <row r="157" spans="1:14" ht="19.899999999999999" customHeight="1">
      <c r="A157" s="26" t="s">
        <v>28</v>
      </c>
      <c r="B157" s="18">
        <v>8</v>
      </c>
      <c r="C157" s="17">
        <v>7</v>
      </c>
      <c r="D157" s="17">
        <v>7</v>
      </c>
      <c r="E157" s="16" t="s">
        <v>181</v>
      </c>
      <c r="F157" s="28" t="s">
        <v>26</v>
      </c>
      <c r="G157" s="58">
        <f t="shared" si="13"/>
        <v>3872.3</v>
      </c>
      <c r="H157" s="15">
        <v>0</v>
      </c>
      <c r="I157" s="15">
        <v>3872.3</v>
      </c>
      <c r="J157" s="53">
        <v>3872.3</v>
      </c>
      <c r="K157" s="53">
        <v>3872.3</v>
      </c>
      <c r="L157" s="53">
        <v>3872.3</v>
      </c>
      <c r="M157" s="69">
        <v>3732.4</v>
      </c>
      <c r="N157" s="10" t="s">
        <v>4</v>
      </c>
    </row>
    <row r="158" spans="1:14" ht="17.25" customHeight="1">
      <c r="A158" s="26" t="s">
        <v>14</v>
      </c>
      <c r="B158" s="18">
        <v>8</v>
      </c>
      <c r="C158" s="17">
        <v>7</v>
      </c>
      <c r="D158" s="17">
        <v>7</v>
      </c>
      <c r="E158" s="16" t="s">
        <v>181</v>
      </c>
      <c r="F158" s="28" t="s">
        <v>12</v>
      </c>
      <c r="G158" s="58">
        <f t="shared" si="13"/>
        <v>241.5</v>
      </c>
      <c r="H158" s="15">
        <v>0</v>
      </c>
      <c r="I158" s="15">
        <v>241.5</v>
      </c>
      <c r="J158" s="53">
        <v>241.5</v>
      </c>
      <c r="K158" s="53">
        <v>241.5</v>
      </c>
      <c r="L158" s="53">
        <v>241.5</v>
      </c>
      <c r="M158" s="69">
        <v>241.5</v>
      </c>
      <c r="N158" s="10" t="s">
        <v>4</v>
      </c>
    </row>
    <row r="159" spans="1:14" ht="19.899999999999999" customHeight="1">
      <c r="A159" s="26" t="s">
        <v>374</v>
      </c>
      <c r="B159" s="18">
        <v>8</v>
      </c>
      <c r="C159" s="17">
        <v>7</v>
      </c>
      <c r="D159" s="17">
        <v>9</v>
      </c>
      <c r="E159" s="16" t="s">
        <v>468</v>
      </c>
      <c r="F159" s="28" t="s">
        <v>373</v>
      </c>
      <c r="G159" s="58">
        <f t="shared" si="13"/>
        <v>6873.8</v>
      </c>
      <c r="H159" s="15">
        <v>6873.8</v>
      </c>
      <c r="I159" s="15">
        <v>0</v>
      </c>
      <c r="J159" s="53">
        <v>6873.8</v>
      </c>
      <c r="K159" s="53">
        <v>6873.8</v>
      </c>
      <c r="L159" s="53">
        <v>6873.8</v>
      </c>
      <c r="M159" s="69">
        <v>6873.8</v>
      </c>
      <c r="N159" s="10" t="s">
        <v>4</v>
      </c>
    </row>
    <row r="160" spans="1:14" ht="17.25" customHeight="1">
      <c r="A160" s="26" t="s">
        <v>45</v>
      </c>
      <c r="B160" s="18">
        <v>8</v>
      </c>
      <c r="C160" s="17">
        <v>7</v>
      </c>
      <c r="D160" s="17">
        <v>9</v>
      </c>
      <c r="E160" s="16" t="s">
        <v>468</v>
      </c>
      <c r="F160" s="28" t="s">
        <v>44</v>
      </c>
      <c r="G160" s="58">
        <f t="shared" si="13"/>
        <v>2132.4</v>
      </c>
      <c r="H160" s="15">
        <v>2132.4</v>
      </c>
      <c r="I160" s="15">
        <v>0</v>
      </c>
      <c r="J160" s="53">
        <v>2132.4</v>
      </c>
      <c r="K160" s="53">
        <v>2132.4</v>
      </c>
      <c r="L160" s="53">
        <v>2132.4</v>
      </c>
      <c r="M160" s="69">
        <v>2132.4</v>
      </c>
      <c r="N160" s="10" t="s">
        <v>4</v>
      </c>
    </row>
    <row r="161" spans="1:14" ht="19.899999999999999" customHeight="1">
      <c r="A161" s="26" t="s">
        <v>28</v>
      </c>
      <c r="B161" s="18">
        <v>8</v>
      </c>
      <c r="C161" s="17">
        <v>7</v>
      </c>
      <c r="D161" s="17">
        <v>9</v>
      </c>
      <c r="E161" s="16" t="s">
        <v>467</v>
      </c>
      <c r="F161" s="28" t="s">
        <v>26</v>
      </c>
      <c r="G161" s="58">
        <f t="shared" si="13"/>
        <v>503.8</v>
      </c>
      <c r="H161" s="15">
        <v>503.8</v>
      </c>
      <c r="I161" s="15">
        <v>0</v>
      </c>
      <c r="J161" s="53">
        <v>503.8</v>
      </c>
      <c r="K161" s="53">
        <v>503.8</v>
      </c>
      <c r="L161" s="53">
        <v>503.8</v>
      </c>
      <c r="M161" s="69">
        <v>344.6</v>
      </c>
      <c r="N161" s="10" t="s">
        <v>4</v>
      </c>
    </row>
    <row r="162" spans="1:14" ht="17.25" customHeight="1">
      <c r="A162" s="26" t="s">
        <v>45</v>
      </c>
      <c r="B162" s="18">
        <v>8</v>
      </c>
      <c r="C162" s="17">
        <v>7</v>
      </c>
      <c r="D162" s="17">
        <v>9</v>
      </c>
      <c r="E162" s="16" t="s">
        <v>467</v>
      </c>
      <c r="F162" s="28" t="s">
        <v>44</v>
      </c>
      <c r="G162" s="58">
        <f t="shared" si="13"/>
        <v>99.3</v>
      </c>
      <c r="H162" s="15">
        <v>99.3</v>
      </c>
      <c r="I162" s="15">
        <v>0</v>
      </c>
      <c r="J162" s="53">
        <v>99.3</v>
      </c>
      <c r="K162" s="53">
        <v>99.3</v>
      </c>
      <c r="L162" s="53">
        <v>99.3</v>
      </c>
      <c r="M162" s="69">
        <v>99.3</v>
      </c>
      <c r="N162" s="10" t="s">
        <v>4</v>
      </c>
    </row>
    <row r="163" spans="1:14" ht="19.899999999999999" customHeight="1">
      <c r="A163" s="26" t="s">
        <v>374</v>
      </c>
      <c r="B163" s="18">
        <v>8</v>
      </c>
      <c r="C163" s="17">
        <v>7</v>
      </c>
      <c r="D163" s="17">
        <v>9</v>
      </c>
      <c r="E163" s="16" t="s">
        <v>466</v>
      </c>
      <c r="F163" s="28" t="s">
        <v>373</v>
      </c>
      <c r="G163" s="58">
        <f t="shared" si="13"/>
        <v>58.6</v>
      </c>
      <c r="H163" s="15">
        <v>58.6</v>
      </c>
      <c r="I163" s="15">
        <v>0</v>
      </c>
      <c r="J163" s="53">
        <v>58.6</v>
      </c>
      <c r="K163" s="53">
        <v>58.6</v>
      </c>
      <c r="L163" s="53">
        <v>58.6</v>
      </c>
      <c r="M163" s="69">
        <v>58.6</v>
      </c>
      <c r="N163" s="10" t="s">
        <v>4</v>
      </c>
    </row>
    <row r="164" spans="1:14" ht="19.899999999999999" customHeight="1">
      <c r="A164" s="26" t="s">
        <v>28</v>
      </c>
      <c r="B164" s="18">
        <v>8</v>
      </c>
      <c r="C164" s="17">
        <v>7</v>
      </c>
      <c r="D164" s="17">
        <v>9</v>
      </c>
      <c r="E164" s="16" t="s">
        <v>466</v>
      </c>
      <c r="F164" s="28" t="s">
        <v>26</v>
      </c>
      <c r="G164" s="58">
        <f t="shared" si="13"/>
        <v>253.1</v>
      </c>
      <c r="H164" s="15">
        <v>253.1</v>
      </c>
      <c r="I164" s="15">
        <v>0</v>
      </c>
      <c r="J164" s="53">
        <v>253.1</v>
      </c>
      <c r="K164" s="53">
        <v>253.1</v>
      </c>
      <c r="L164" s="53">
        <v>253.1</v>
      </c>
      <c r="M164" s="69">
        <f>75.4+117.5</f>
        <v>192.9</v>
      </c>
      <c r="N164" s="10" t="s">
        <v>4</v>
      </c>
    </row>
    <row r="165" spans="1:14" ht="17.25" customHeight="1">
      <c r="A165" s="26" t="s">
        <v>45</v>
      </c>
      <c r="B165" s="18">
        <v>8</v>
      </c>
      <c r="C165" s="17">
        <v>7</v>
      </c>
      <c r="D165" s="17">
        <v>9</v>
      </c>
      <c r="E165" s="16" t="s">
        <v>466</v>
      </c>
      <c r="F165" s="28" t="s">
        <v>44</v>
      </c>
      <c r="G165" s="58">
        <f t="shared" si="13"/>
        <v>184.6</v>
      </c>
      <c r="H165" s="15">
        <v>184.6</v>
      </c>
      <c r="I165" s="15">
        <v>0</v>
      </c>
      <c r="J165" s="53">
        <v>184.6</v>
      </c>
      <c r="K165" s="53">
        <v>184.6</v>
      </c>
      <c r="L165" s="53">
        <v>184.6</v>
      </c>
      <c r="M165" s="69">
        <v>184.6</v>
      </c>
      <c r="N165" s="10" t="s">
        <v>4</v>
      </c>
    </row>
    <row r="166" spans="1:14" ht="19.899999999999999" customHeight="1">
      <c r="A166" s="26" t="s">
        <v>28</v>
      </c>
      <c r="B166" s="18">
        <v>8</v>
      </c>
      <c r="C166" s="17">
        <v>7</v>
      </c>
      <c r="D166" s="17">
        <v>9</v>
      </c>
      <c r="E166" s="16" t="s">
        <v>465</v>
      </c>
      <c r="F166" s="28" t="s">
        <v>26</v>
      </c>
      <c r="G166" s="58">
        <f t="shared" ref="G166:G184" si="14">H166+I166</f>
        <v>90.9</v>
      </c>
      <c r="H166" s="15">
        <v>90.9</v>
      </c>
      <c r="I166" s="15">
        <v>0</v>
      </c>
      <c r="J166" s="53">
        <v>90.9</v>
      </c>
      <c r="K166" s="53">
        <v>90.9</v>
      </c>
      <c r="L166" s="53">
        <v>90.9</v>
      </c>
      <c r="M166" s="69">
        <v>76.5</v>
      </c>
      <c r="N166" s="10" t="s">
        <v>4</v>
      </c>
    </row>
    <row r="167" spans="1:14" ht="17.25" customHeight="1">
      <c r="A167" s="26" t="s">
        <v>45</v>
      </c>
      <c r="B167" s="18">
        <v>8</v>
      </c>
      <c r="C167" s="17">
        <v>7</v>
      </c>
      <c r="D167" s="17">
        <v>9</v>
      </c>
      <c r="E167" s="16" t="s">
        <v>465</v>
      </c>
      <c r="F167" s="28" t="s">
        <v>44</v>
      </c>
      <c r="G167" s="58">
        <f t="shared" si="14"/>
        <v>40</v>
      </c>
      <c r="H167" s="15">
        <v>40</v>
      </c>
      <c r="I167" s="15">
        <v>0</v>
      </c>
      <c r="J167" s="53">
        <v>40</v>
      </c>
      <c r="K167" s="53">
        <v>40</v>
      </c>
      <c r="L167" s="53">
        <v>40</v>
      </c>
      <c r="M167" s="69">
        <v>0</v>
      </c>
      <c r="N167" s="10" t="s">
        <v>4</v>
      </c>
    </row>
    <row r="168" spans="1:14" ht="17.25" customHeight="1">
      <c r="A168" s="26" t="s">
        <v>45</v>
      </c>
      <c r="B168" s="18">
        <v>8</v>
      </c>
      <c r="C168" s="17">
        <v>7</v>
      </c>
      <c r="D168" s="17">
        <v>9</v>
      </c>
      <c r="E168" s="16" t="s">
        <v>464</v>
      </c>
      <c r="F168" s="28" t="s">
        <v>44</v>
      </c>
      <c r="G168" s="58">
        <f t="shared" si="14"/>
        <v>13.4</v>
      </c>
      <c r="H168" s="15">
        <v>13.4</v>
      </c>
      <c r="I168" s="15">
        <v>0</v>
      </c>
      <c r="J168" s="67">
        <v>13.4</v>
      </c>
      <c r="K168" s="67">
        <v>13.4</v>
      </c>
      <c r="L168" s="67">
        <v>13.4</v>
      </c>
      <c r="M168" s="69">
        <v>13.4</v>
      </c>
      <c r="N168" s="10" t="s">
        <v>4</v>
      </c>
    </row>
    <row r="169" spans="1:14" ht="17.25" customHeight="1">
      <c r="A169" s="26" t="s">
        <v>35</v>
      </c>
      <c r="B169" s="18">
        <v>8</v>
      </c>
      <c r="C169" s="17">
        <v>7</v>
      </c>
      <c r="D169" s="17">
        <v>9</v>
      </c>
      <c r="E169" s="16" t="s">
        <v>464</v>
      </c>
      <c r="F169" s="28" t="s">
        <v>33</v>
      </c>
      <c r="G169" s="58">
        <f t="shared" si="14"/>
        <v>32</v>
      </c>
      <c r="H169" s="15">
        <v>32</v>
      </c>
      <c r="I169" s="15">
        <v>0</v>
      </c>
      <c r="J169" s="67">
        <v>32</v>
      </c>
      <c r="K169" s="67">
        <v>32</v>
      </c>
      <c r="L169" s="67">
        <v>32</v>
      </c>
      <c r="M169" s="69">
        <v>32</v>
      </c>
      <c r="N169" s="10" t="s">
        <v>4</v>
      </c>
    </row>
    <row r="170" spans="1:14" ht="19.899999999999999" customHeight="1">
      <c r="A170" s="26" t="s">
        <v>28</v>
      </c>
      <c r="B170" s="18">
        <v>8</v>
      </c>
      <c r="C170" s="17">
        <v>7</v>
      </c>
      <c r="D170" s="17">
        <v>9</v>
      </c>
      <c r="E170" s="16" t="s">
        <v>463</v>
      </c>
      <c r="F170" s="28" t="s">
        <v>26</v>
      </c>
      <c r="G170" s="58">
        <f t="shared" si="14"/>
        <v>20</v>
      </c>
      <c r="H170" s="15">
        <v>20</v>
      </c>
      <c r="I170" s="15">
        <v>0</v>
      </c>
      <c r="J170" s="53">
        <v>20</v>
      </c>
      <c r="K170" s="53">
        <v>20</v>
      </c>
      <c r="L170" s="53">
        <v>20</v>
      </c>
      <c r="M170" s="69">
        <v>20</v>
      </c>
      <c r="N170" s="10" t="s">
        <v>4</v>
      </c>
    </row>
    <row r="171" spans="1:14" ht="17.25" customHeight="1">
      <c r="A171" s="26" t="s">
        <v>45</v>
      </c>
      <c r="B171" s="18">
        <v>8</v>
      </c>
      <c r="C171" s="17">
        <v>7</v>
      </c>
      <c r="D171" s="17">
        <v>9</v>
      </c>
      <c r="E171" s="16" t="s">
        <v>463</v>
      </c>
      <c r="F171" s="28" t="s">
        <v>44</v>
      </c>
      <c r="G171" s="58">
        <f t="shared" si="14"/>
        <v>50</v>
      </c>
      <c r="H171" s="15">
        <v>50</v>
      </c>
      <c r="I171" s="15">
        <v>0</v>
      </c>
      <c r="J171" s="53">
        <v>50</v>
      </c>
      <c r="K171" s="53">
        <v>50</v>
      </c>
      <c r="L171" s="53">
        <v>50</v>
      </c>
      <c r="M171" s="69">
        <v>50</v>
      </c>
      <c r="N171" s="10" t="s">
        <v>4</v>
      </c>
    </row>
    <row r="172" spans="1:14" ht="17.25" customHeight="1">
      <c r="A172" s="26" t="s">
        <v>45</v>
      </c>
      <c r="B172" s="18">
        <v>8</v>
      </c>
      <c r="C172" s="17">
        <v>7</v>
      </c>
      <c r="D172" s="17">
        <v>9</v>
      </c>
      <c r="E172" s="16" t="s">
        <v>462</v>
      </c>
      <c r="F172" s="28" t="s">
        <v>44</v>
      </c>
      <c r="G172" s="58">
        <f t="shared" si="14"/>
        <v>6.3</v>
      </c>
      <c r="H172" s="15">
        <v>6.3</v>
      </c>
      <c r="I172" s="15">
        <v>0</v>
      </c>
      <c r="J172" s="53">
        <v>6.3</v>
      </c>
      <c r="K172" s="53">
        <v>6.3</v>
      </c>
      <c r="L172" s="53">
        <v>6.3</v>
      </c>
      <c r="M172" s="69">
        <v>0</v>
      </c>
      <c r="N172" s="10" t="s">
        <v>4</v>
      </c>
    </row>
    <row r="173" spans="1:14" ht="17.25" customHeight="1">
      <c r="A173" s="26" t="s">
        <v>45</v>
      </c>
      <c r="B173" s="18">
        <v>8</v>
      </c>
      <c r="C173" s="17">
        <v>7</v>
      </c>
      <c r="D173" s="17">
        <v>9</v>
      </c>
      <c r="E173" s="16" t="s">
        <v>461</v>
      </c>
      <c r="F173" s="28" t="s">
        <v>44</v>
      </c>
      <c r="G173" s="58">
        <f t="shared" si="14"/>
        <v>27.4</v>
      </c>
      <c r="H173" s="15">
        <v>27.4</v>
      </c>
      <c r="I173" s="15">
        <v>0</v>
      </c>
      <c r="J173" s="53">
        <v>27.4</v>
      </c>
      <c r="K173" s="53">
        <v>27.4</v>
      </c>
      <c r="L173" s="53">
        <v>27.4</v>
      </c>
      <c r="M173" s="69">
        <v>27.4</v>
      </c>
      <c r="N173" s="10" t="s">
        <v>4</v>
      </c>
    </row>
    <row r="174" spans="1:14" ht="19.899999999999999" customHeight="1">
      <c r="A174" s="26" t="s">
        <v>28</v>
      </c>
      <c r="B174" s="18">
        <v>8</v>
      </c>
      <c r="C174" s="17">
        <v>7</v>
      </c>
      <c r="D174" s="17">
        <v>9</v>
      </c>
      <c r="E174" s="16" t="s">
        <v>460</v>
      </c>
      <c r="F174" s="28" t="s">
        <v>26</v>
      </c>
      <c r="G174" s="58">
        <f t="shared" si="14"/>
        <v>500</v>
      </c>
      <c r="H174" s="15">
        <v>500</v>
      </c>
      <c r="I174" s="15">
        <v>0</v>
      </c>
      <c r="J174" s="53">
        <v>500</v>
      </c>
      <c r="K174" s="53">
        <v>500</v>
      </c>
      <c r="L174" s="53">
        <v>500</v>
      </c>
      <c r="M174" s="69">
        <f>142+2.6</f>
        <v>144.6</v>
      </c>
      <c r="N174" s="10" t="s">
        <v>4</v>
      </c>
    </row>
    <row r="175" spans="1:14" ht="17.25" customHeight="1">
      <c r="A175" s="26" t="s">
        <v>45</v>
      </c>
      <c r="B175" s="18">
        <v>8</v>
      </c>
      <c r="C175" s="17">
        <v>7</v>
      </c>
      <c r="D175" s="17">
        <v>9</v>
      </c>
      <c r="E175" s="16" t="s">
        <v>459</v>
      </c>
      <c r="F175" s="28" t="s">
        <v>44</v>
      </c>
      <c r="G175" s="58">
        <f t="shared" si="14"/>
        <v>16</v>
      </c>
      <c r="H175" s="15">
        <v>16</v>
      </c>
      <c r="I175" s="15">
        <v>0</v>
      </c>
      <c r="J175" s="53">
        <v>16</v>
      </c>
      <c r="K175" s="53">
        <v>16</v>
      </c>
      <c r="L175" s="53">
        <v>16</v>
      </c>
      <c r="M175" s="69">
        <v>12</v>
      </c>
      <c r="N175" s="10" t="s">
        <v>4</v>
      </c>
    </row>
    <row r="176" spans="1:14" ht="17.25" customHeight="1">
      <c r="A176" s="26" t="s">
        <v>45</v>
      </c>
      <c r="B176" s="18">
        <v>8</v>
      </c>
      <c r="C176" s="17">
        <v>7</v>
      </c>
      <c r="D176" s="17">
        <v>9</v>
      </c>
      <c r="E176" s="16" t="s">
        <v>458</v>
      </c>
      <c r="F176" s="28" t="s">
        <v>44</v>
      </c>
      <c r="G176" s="58">
        <f t="shared" si="14"/>
        <v>109.8</v>
      </c>
      <c r="H176" s="15">
        <v>109.8</v>
      </c>
      <c r="I176" s="15">
        <v>0</v>
      </c>
      <c r="J176" s="53">
        <v>109.8</v>
      </c>
      <c r="K176" s="53">
        <v>109.8</v>
      </c>
      <c r="L176" s="53">
        <v>109.8</v>
      </c>
      <c r="M176" s="69">
        <v>109.8</v>
      </c>
      <c r="N176" s="10" t="s">
        <v>4</v>
      </c>
    </row>
    <row r="177" spans="1:14" ht="17.25" customHeight="1">
      <c r="A177" s="26" t="s">
        <v>45</v>
      </c>
      <c r="B177" s="18">
        <v>8</v>
      </c>
      <c r="C177" s="17">
        <v>7</v>
      </c>
      <c r="D177" s="17">
        <v>9</v>
      </c>
      <c r="E177" s="16" t="s">
        <v>457</v>
      </c>
      <c r="F177" s="28" t="s">
        <v>44</v>
      </c>
      <c r="G177" s="58">
        <f t="shared" si="14"/>
        <v>7.2</v>
      </c>
      <c r="H177" s="15">
        <v>7.2</v>
      </c>
      <c r="I177" s="15">
        <v>0</v>
      </c>
      <c r="J177" s="53">
        <v>7.2</v>
      </c>
      <c r="K177" s="53">
        <v>7.2</v>
      </c>
      <c r="L177" s="53">
        <v>7.2</v>
      </c>
      <c r="M177" s="69">
        <v>7.2</v>
      </c>
      <c r="N177" s="10" t="s">
        <v>4</v>
      </c>
    </row>
    <row r="178" spans="1:14" ht="19.899999999999999" customHeight="1">
      <c r="A178" s="26" t="s">
        <v>28</v>
      </c>
      <c r="B178" s="18">
        <v>8</v>
      </c>
      <c r="C178" s="17">
        <v>7</v>
      </c>
      <c r="D178" s="17">
        <v>9</v>
      </c>
      <c r="E178" s="16" t="s">
        <v>456</v>
      </c>
      <c r="F178" s="28" t="s">
        <v>26</v>
      </c>
      <c r="G178" s="58">
        <f t="shared" si="14"/>
        <v>5</v>
      </c>
      <c r="H178" s="15">
        <v>5</v>
      </c>
      <c r="I178" s="15">
        <v>0</v>
      </c>
      <c r="J178" s="53">
        <v>5</v>
      </c>
      <c r="K178" s="53">
        <v>5</v>
      </c>
      <c r="L178" s="53">
        <v>5</v>
      </c>
      <c r="M178" s="69"/>
      <c r="N178" s="10" t="s">
        <v>4</v>
      </c>
    </row>
    <row r="179" spans="1:14" ht="19.899999999999999" customHeight="1">
      <c r="A179" s="26" t="s">
        <v>28</v>
      </c>
      <c r="B179" s="18">
        <v>8</v>
      </c>
      <c r="C179" s="17">
        <v>7</v>
      </c>
      <c r="D179" s="17">
        <v>9</v>
      </c>
      <c r="E179" s="16" t="s">
        <v>455</v>
      </c>
      <c r="F179" s="28" t="s">
        <v>26</v>
      </c>
      <c r="G179" s="58">
        <f t="shared" si="14"/>
        <v>70</v>
      </c>
      <c r="H179" s="15">
        <v>70</v>
      </c>
      <c r="I179" s="15">
        <v>0</v>
      </c>
      <c r="J179" s="53">
        <v>70</v>
      </c>
      <c r="K179" s="53">
        <v>70</v>
      </c>
      <c r="L179" s="53">
        <v>70</v>
      </c>
      <c r="M179" s="69">
        <v>70</v>
      </c>
      <c r="N179" s="10" t="s">
        <v>4</v>
      </c>
    </row>
    <row r="180" spans="1:14" ht="17.25" customHeight="1">
      <c r="A180" s="26" t="s">
        <v>45</v>
      </c>
      <c r="B180" s="18">
        <v>8</v>
      </c>
      <c r="C180" s="17">
        <v>7</v>
      </c>
      <c r="D180" s="17">
        <v>9</v>
      </c>
      <c r="E180" s="16" t="s">
        <v>454</v>
      </c>
      <c r="F180" s="28" t="s">
        <v>44</v>
      </c>
      <c r="G180" s="58">
        <f t="shared" si="14"/>
        <v>20</v>
      </c>
      <c r="H180" s="15">
        <v>20</v>
      </c>
      <c r="I180" s="15">
        <v>0</v>
      </c>
      <c r="J180" s="53">
        <v>20</v>
      </c>
      <c r="K180" s="53">
        <v>20</v>
      </c>
      <c r="L180" s="53">
        <v>20</v>
      </c>
      <c r="M180" s="69"/>
      <c r="N180" s="10" t="s">
        <v>4</v>
      </c>
    </row>
    <row r="181" spans="1:14" ht="17.25" customHeight="1">
      <c r="A181" s="26" t="s">
        <v>45</v>
      </c>
      <c r="B181" s="18">
        <v>8</v>
      </c>
      <c r="C181" s="17">
        <v>7</v>
      </c>
      <c r="D181" s="17">
        <v>9</v>
      </c>
      <c r="E181" s="16" t="s">
        <v>453</v>
      </c>
      <c r="F181" s="28" t="s">
        <v>44</v>
      </c>
      <c r="G181" s="58">
        <f t="shared" si="14"/>
        <v>60</v>
      </c>
      <c r="H181" s="15">
        <v>60</v>
      </c>
      <c r="I181" s="15">
        <v>0</v>
      </c>
      <c r="J181" s="53">
        <v>60</v>
      </c>
      <c r="K181" s="53">
        <v>60</v>
      </c>
      <c r="L181" s="53">
        <v>60</v>
      </c>
      <c r="M181" s="69"/>
      <c r="N181" s="10" t="s">
        <v>4</v>
      </c>
    </row>
    <row r="182" spans="1:14" ht="19.899999999999999" customHeight="1">
      <c r="A182" s="26" t="s">
        <v>28</v>
      </c>
      <c r="B182" s="18">
        <v>8</v>
      </c>
      <c r="C182" s="17">
        <v>7</v>
      </c>
      <c r="D182" s="17">
        <v>9</v>
      </c>
      <c r="E182" s="16" t="s">
        <v>333</v>
      </c>
      <c r="F182" s="28" t="s">
        <v>26</v>
      </c>
      <c r="G182" s="58">
        <f t="shared" si="14"/>
        <v>5</v>
      </c>
      <c r="H182" s="15">
        <v>5</v>
      </c>
      <c r="I182" s="15">
        <v>0</v>
      </c>
      <c r="J182" s="53">
        <v>5</v>
      </c>
      <c r="K182" s="53">
        <v>5</v>
      </c>
      <c r="L182" s="53">
        <v>5</v>
      </c>
      <c r="M182" s="69"/>
      <c r="N182" s="10" t="s">
        <v>4</v>
      </c>
    </row>
    <row r="183" spans="1:14" ht="17.25" customHeight="1">
      <c r="A183" s="26" t="s">
        <v>45</v>
      </c>
      <c r="B183" s="18">
        <v>8</v>
      </c>
      <c r="C183" s="17">
        <v>7</v>
      </c>
      <c r="D183" s="17">
        <v>9</v>
      </c>
      <c r="E183" s="16" t="s">
        <v>10</v>
      </c>
      <c r="F183" s="28" t="s">
        <v>44</v>
      </c>
      <c r="G183" s="58">
        <f t="shared" si="14"/>
        <v>0.5</v>
      </c>
      <c r="H183" s="15">
        <v>0.5</v>
      </c>
      <c r="I183" s="15">
        <v>0</v>
      </c>
      <c r="J183" s="53">
        <v>0.5</v>
      </c>
      <c r="K183" s="53">
        <v>0.5</v>
      </c>
      <c r="L183" s="53">
        <v>0.5</v>
      </c>
      <c r="M183" s="69">
        <v>0.5</v>
      </c>
      <c r="N183" s="10" t="s">
        <v>4</v>
      </c>
    </row>
    <row r="184" spans="1:14" ht="17.25" customHeight="1">
      <c r="A184" s="26" t="s">
        <v>35</v>
      </c>
      <c r="B184" s="18">
        <v>8</v>
      </c>
      <c r="C184" s="17">
        <v>7</v>
      </c>
      <c r="D184" s="17">
        <v>9</v>
      </c>
      <c r="E184" s="16" t="s">
        <v>10</v>
      </c>
      <c r="F184" s="28" t="s">
        <v>33</v>
      </c>
      <c r="G184" s="58">
        <f t="shared" si="14"/>
        <v>0.4</v>
      </c>
      <c r="H184" s="15">
        <v>0.4</v>
      </c>
      <c r="I184" s="15">
        <v>0</v>
      </c>
      <c r="J184" s="53">
        <v>0.4</v>
      </c>
      <c r="K184" s="53">
        <v>0.4</v>
      </c>
      <c r="L184" s="53">
        <v>0.4</v>
      </c>
      <c r="M184" s="69">
        <v>0.4</v>
      </c>
      <c r="N184" s="10" t="s">
        <v>4</v>
      </c>
    </row>
    <row r="185" spans="1:14" ht="17.25" customHeight="1">
      <c r="A185" s="34" t="s">
        <v>452</v>
      </c>
      <c r="B185" s="35">
        <v>15</v>
      </c>
      <c r="C185" s="36">
        <v>0</v>
      </c>
      <c r="D185" s="36">
        <v>0</v>
      </c>
      <c r="E185" s="37" t="s">
        <v>8</v>
      </c>
      <c r="F185" s="33" t="s">
        <v>2</v>
      </c>
      <c r="G185" s="65">
        <f t="shared" ref="G185:G193" si="15">H185+I185</f>
        <v>5034.3999999999996</v>
      </c>
      <c r="H185" s="38">
        <v>5034.3999999999996</v>
      </c>
      <c r="I185" s="38">
        <v>0</v>
      </c>
      <c r="J185" s="51">
        <v>5034.3999999999996</v>
      </c>
      <c r="K185" s="51">
        <v>5034.3999999999996</v>
      </c>
      <c r="L185" s="51">
        <v>5034.3999999999996</v>
      </c>
      <c r="M185" s="39">
        <f>SUM(M186:M197)</f>
        <v>3743.5</v>
      </c>
      <c r="N185" s="10" t="s">
        <v>4</v>
      </c>
    </row>
    <row r="186" spans="1:14" ht="19.899999999999999" customHeight="1">
      <c r="A186" s="26" t="s">
        <v>374</v>
      </c>
      <c r="B186" s="18">
        <v>15</v>
      </c>
      <c r="C186" s="17">
        <v>1</v>
      </c>
      <c r="D186" s="17">
        <v>3</v>
      </c>
      <c r="E186" s="16" t="s">
        <v>448</v>
      </c>
      <c r="F186" s="28" t="s">
        <v>373</v>
      </c>
      <c r="G186" s="58">
        <f t="shared" si="15"/>
        <v>1990.8</v>
      </c>
      <c r="H186" s="15">
        <v>1990.8</v>
      </c>
      <c r="I186" s="15">
        <v>0</v>
      </c>
      <c r="J186" s="53">
        <v>1990.8</v>
      </c>
      <c r="K186" s="53">
        <v>1990.8</v>
      </c>
      <c r="L186" s="53">
        <v>1990.8</v>
      </c>
      <c r="M186" s="69">
        <v>1990.8</v>
      </c>
      <c r="N186" s="10" t="s">
        <v>4</v>
      </c>
    </row>
    <row r="187" spans="1:14" ht="19.899999999999999" customHeight="1">
      <c r="A187" s="26" t="s">
        <v>28</v>
      </c>
      <c r="B187" s="18">
        <v>15</v>
      </c>
      <c r="C187" s="17">
        <v>1</v>
      </c>
      <c r="D187" s="17">
        <v>3</v>
      </c>
      <c r="E187" s="16" t="s">
        <v>447</v>
      </c>
      <c r="F187" s="28" t="s">
        <v>26</v>
      </c>
      <c r="G187" s="58">
        <f t="shared" si="15"/>
        <v>309.5</v>
      </c>
      <c r="H187" s="15">
        <v>309.5</v>
      </c>
      <c r="I187" s="15">
        <v>0</v>
      </c>
      <c r="J187" s="53">
        <v>309.5</v>
      </c>
      <c r="K187" s="53">
        <v>309.5</v>
      </c>
      <c r="L187" s="53">
        <v>309.5</v>
      </c>
      <c r="M187" s="69">
        <v>0</v>
      </c>
      <c r="N187" s="10" t="s">
        <v>4</v>
      </c>
    </row>
    <row r="188" spans="1:14" ht="19.899999999999999" customHeight="1">
      <c r="A188" s="26" t="s">
        <v>28</v>
      </c>
      <c r="B188" s="18">
        <v>15</v>
      </c>
      <c r="C188" s="17">
        <v>1</v>
      </c>
      <c r="D188" s="17">
        <v>3</v>
      </c>
      <c r="E188" s="16" t="s">
        <v>446</v>
      </c>
      <c r="F188" s="28" t="s">
        <v>26</v>
      </c>
      <c r="G188" s="58">
        <f t="shared" si="15"/>
        <v>215</v>
      </c>
      <c r="H188" s="15">
        <v>215</v>
      </c>
      <c r="I188" s="15">
        <v>0</v>
      </c>
      <c r="J188" s="53">
        <v>215</v>
      </c>
      <c r="K188" s="53">
        <v>215</v>
      </c>
      <c r="L188" s="53">
        <v>215</v>
      </c>
      <c r="M188" s="69">
        <v>0</v>
      </c>
      <c r="N188" s="10" t="s">
        <v>4</v>
      </c>
    </row>
    <row r="189" spans="1:14" ht="17.25" customHeight="1">
      <c r="A189" s="26" t="s">
        <v>35</v>
      </c>
      <c r="B189" s="18">
        <v>15</v>
      </c>
      <c r="C189" s="17">
        <v>1</v>
      </c>
      <c r="D189" s="17">
        <v>3</v>
      </c>
      <c r="E189" s="16" t="s">
        <v>445</v>
      </c>
      <c r="F189" s="28" t="s">
        <v>33</v>
      </c>
      <c r="G189" s="58">
        <f t="shared" si="15"/>
        <v>1</v>
      </c>
      <c r="H189" s="15">
        <v>1</v>
      </c>
      <c r="I189" s="15">
        <v>0</v>
      </c>
      <c r="J189" s="67">
        <v>1</v>
      </c>
      <c r="K189" s="67">
        <v>1</v>
      </c>
      <c r="L189" s="67">
        <v>1</v>
      </c>
      <c r="M189" s="69">
        <v>1</v>
      </c>
      <c r="N189" s="10" t="s">
        <v>4</v>
      </c>
    </row>
    <row r="190" spans="1:14" ht="19.899999999999999" customHeight="1">
      <c r="A190" s="26" t="s">
        <v>28</v>
      </c>
      <c r="B190" s="18">
        <v>15</v>
      </c>
      <c r="C190" s="17">
        <v>1</v>
      </c>
      <c r="D190" s="17">
        <v>3</v>
      </c>
      <c r="E190" s="16" t="s">
        <v>444</v>
      </c>
      <c r="F190" s="28" t="s">
        <v>26</v>
      </c>
      <c r="G190" s="58">
        <f t="shared" si="15"/>
        <v>208.6</v>
      </c>
      <c r="H190" s="15">
        <v>208.6</v>
      </c>
      <c r="I190" s="15">
        <v>0</v>
      </c>
      <c r="J190" s="53">
        <v>208.6</v>
      </c>
      <c r="K190" s="53">
        <v>208.6</v>
      </c>
      <c r="L190" s="53">
        <v>208.6</v>
      </c>
      <c r="M190" s="69">
        <v>0</v>
      </c>
      <c r="N190" s="10" t="s">
        <v>4</v>
      </c>
    </row>
    <row r="191" spans="1:14" ht="19.899999999999999" customHeight="1">
      <c r="A191" s="26" t="s">
        <v>28</v>
      </c>
      <c r="B191" s="18">
        <v>15</v>
      </c>
      <c r="C191" s="17">
        <v>1</v>
      </c>
      <c r="D191" s="17">
        <v>3</v>
      </c>
      <c r="E191" s="16" t="s">
        <v>451</v>
      </c>
      <c r="F191" s="28" t="s">
        <v>26</v>
      </c>
      <c r="G191" s="58">
        <f t="shared" si="15"/>
        <v>324.39999999999998</v>
      </c>
      <c r="H191" s="15">
        <v>324.39999999999998</v>
      </c>
      <c r="I191" s="15">
        <v>0</v>
      </c>
      <c r="J191" s="53">
        <v>324.39999999999998</v>
      </c>
      <c r="K191" s="53">
        <v>324.39999999999998</v>
      </c>
      <c r="L191" s="53">
        <v>324.39999999999998</v>
      </c>
      <c r="M191" s="69">
        <v>0</v>
      </c>
      <c r="N191" s="10" t="s">
        <v>4</v>
      </c>
    </row>
    <row r="192" spans="1:14" ht="19.899999999999999" customHeight="1">
      <c r="A192" s="26" t="s">
        <v>374</v>
      </c>
      <c r="B192" s="18">
        <v>15</v>
      </c>
      <c r="C192" s="17">
        <v>1</v>
      </c>
      <c r="D192" s="17">
        <v>3</v>
      </c>
      <c r="E192" s="16" t="s">
        <v>450</v>
      </c>
      <c r="F192" s="28" t="s">
        <v>373</v>
      </c>
      <c r="G192" s="58">
        <f t="shared" si="15"/>
        <v>1680.4</v>
      </c>
      <c r="H192" s="15">
        <v>1680.4</v>
      </c>
      <c r="I192" s="15">
        <v>0</v>
      </c>
      <c r="J192" s="53">
        <v>1680.4</v>
      </c>
      <c r="K192" s="53">
        <v>1680.4</v>
      </c>
      <c r="L192" s="53">
        <v>1680.4</v>
      </c>
      <c r="M192" s="69">
        <v>1680.4</v>
      </c>
      <c r="N192" s="10" t="s">
        <v>4</v>
      </c>
    </row>
    <row r="193" spans="1:14" ht="17.25" customHeight="1">
      <c r="A193" s="26" t="s">
        <v>11</v>
      </c>
      <c r="B193" s="18">
        <v>15</v>
      </c>
      <c r="C193" s="17">
        <v>1</v>
      </c>
      <c r="D193" s="17">
        <v>3</v>
      </c>
      <c r="E193" s="16" t="s">
        <v>10</v>
      </c>
      <c r="F193" s="28" t="s">
        <v>9</v>
      </c>
      <c r="G193" s="58">
        <f t="shared" si="15"/>
        <v>71.3</v>
      </c>
      <c r="H193" s="15">
        <v>71.3</v>
      </c>
      <c r="I193" s="15">
        <v>0</v>
      </c>
      <c r="J193" s="53">
        <v>71.3</v>
      </c>
      <c r="K193" s="53">
        <v>71.3</v>
      </c>
      <c r="L193" s="53">
        <v>71.3</v>
      </c>
      <c r="M193" s="69">
        <v>71.3</v>
      </c>
      <c r="N193" s="10" t="s">
        <v>4</v>
      </c>
    </row>
    <row r="194" spans="1:14" ht="19.899999999999999" customHeight="1">
      <c r="A194" s="26" t="s">
        <v>28</v>
      </c>
      <c r="B194" s="18">
        <v>15</v>
      </c>
      <c r="C194" s="17">
        <v>4</v>
      </c>
      <c r="D194" s="17">
        <v>10</v>
      </c>
      <c r="E194" s="16" t="s">
        <v>335</v>
      </c>
      <c r="F194" s="28" t="s">
        <v>26</v>
      </c>
      <c r="G194" s="58">
        <f t="shared" ref="G194:G208" si="16">H194+I194</f>
        <v>98.4</v>
      </c>
      <c r="H194" s="15">
        <v>98.4</v>
      </c>
      <c r="I194" s="15">
        <v>0</v>
      </c>
      <c r="J194" s="53">
        <v>98.4</v>
      </c>
      <c r="K194" s="53">
        <v>98.4</v>
      </c>
      <c r="L194" s="53">
        <v>98.4</v>
      </c>
      <c r="M194" s="69">
        <v>0</v>
      </c>
      <c r="N194" s="10" t="s">
        <v>4</v>
      </c>
    </row>
    <row r="195" spans="1:14" ht="19.899999999999999" customHeight="1">
      <c r="A195" s="26" t="s">
        <v>28</v>
      </c>
      <c r="B195" s="18">
        <v>15</v>
      </c>
      <c r="C195" s="17">
        <v>4</v>
      </c>
      <c r="D195" s="17">
        <v>10</v>
      </c>
      <c r="E195" s="16" t="s">
        <v>334</v>
      </c>
      <c r="F195" s="28" t="s">
        <v>26</v>
      </c>
      <c r="G195" s="58">
        <f t="shared" si="16"/>
        <v>95</v>
      </c>
      <c r="H195" s="15">
        <v>95</v>
      </c>
      <c r="I195" s="15">
        <v>0</v>
      </c>
      <c r="J195" s="53">
        <v>95</v>
      </c>
      <c r="K195" s="53">
        <v>95</v>
      </c>
      <c r="L195" s="53">
        <v>95</v>
      </c>
      <c r="M195" s="69">
        <v>0</v>
      </c>
      <c r="N195" s="10" t="s">
        <v>4</v>
      </c>
    </row>
    <row r="196" spans="1:14" ht="19.899999999999999" customHeight="1">
      <c r="A196" s="26" t="s">
        <v>28</v>
      </c>
      <c r="B196" s="18">
        <v>15</v>
      </c>
      <c r="C196" s="17">
        <v>4</v>
      </c>
      <c r="D196" s="17">
        <v>10</v>
      </c>
      <c r="E196" s="16" t="s">
        <v>332</v>
      </c>
      <c r="F196" s="28" t="s">
        <v>26</v>
      </c>
      <c r="G196" s="58">
        <f t="shared" si="16"/>
        <v>10</v>
      </c>
      <c r="H196" s="15">
        <v>10</v>
      </c>
      <c r="I196" s="15">
        <v>0</v>
      </c>
      <c r="J196" s="53">
        <v>10</v>
      </c>
      <c r="K196" s="53">
        <v>10</v>
      </c>
      <c r="L196" s="53">
        <v>10</v>
      </c>
      <c r="M196" s="69">
        <v>0</v>
      </c>
      <c r="N196" s="10" t="s">
        <v>4</v>
      </c>
    </row>
    <row r="197" spans="1:14" ht="19.899999999999999" customHeight="1">
      <c r="A197" s="26" t="s">
        <v>28</v>
      </c>
      <c r="B197" s="18">
        <v>15</v>
      </c>
      <c r="C197" s="17">
        <v>7</v>
      </c>
      <c r="D197" s="17">
        <v>5</v>
      </c>
      <c r="E197" s="16" t="s">
        <v>183</v>
      </c>
      <c r="F197" s="28" t="s">
        <v>26</v>
      </c>
      <c r="G197" s="58">
        <f t="shared" si="16"/>
        <v>30</v>
      </c>
      <c r="H197" s="15">
        <v>30</v>
      </c>
      <c r="I197" s="15">
        <v>0</v>
      </c>
      <c r="J197" s="53">
        <v>30</v>
      </c>
      <c r="K197" s="53">
        <v>30</v>
      </c>
      <c r="L197" s="53">
        <v>30</v>
      </c>
      <c r="M197" s="69">
        <v>0</v>
      </c>
      <c r="N197" s="10" t="s">
        <v>4</v>
      </c>
    </row>
    <row r="198" spans="1:14" ht="19.899999999999999" customHeight="1">
      <c r="A198" s="34" t="s">
        <v>449</v>
      </c>
      <c r="B198" s="35">
        <v>16</v>
      </c>
      <c r="C198" s="36">
        <v>0</v>
      </c>
      <c r="D198" s="36">
        <v>0</v>
      </c>
      <c r="E198" s="37" t="s">
        <v>8</v>
      </c>
      <c r="F198" s="33" t="s">
        <v>2</v>
      </c>
      <c r="G198" s="65">
        <f t="shared" si="16"/>
        <v>4260</v>
      </c>
      <c r="H198" s="38">
        <v>4260</v>
      </c>
      <c r="I198" s="38">
        <v>0</v>
      </c>
      <c r="J198" s="51">
        <v>4260</v>
      </c>
      <c r="K198" s="51">
        <v>4260</v>
      </c>
      <c r="L198" s="51">
        <v>4260</v>
      </c>
      <c r="M198" s="39">
        <f>SUM(M199:M211)</f>
        <v>4144.0999999999995</v>
      </c>
      <c r="N198" s="10" t="s">
        <v>4</v>
      </c>
    </row>
    <row r="199" spans="1:14" ht="19.899999999999999" customHeight="1">
      <c r="A199" s="26" t="s">
        <v>28</v>
      </c>
      <c r="B199" s="18">
        <v>16</v>
      </c>
      <c r="C199" s="17">
        <v>1</v>
      </c>
      <c r="D199" s="17">
        <v>6</v>
      </c>
      <c r="E199" s="16" t="s">
        <v>183</v>
      </c>
      <c r="F199" s="28" t="s">
        <v>26</v>
      </c>
      <c r="G199" s="58">
        <f t="shared" si="16"/>
        <v>10</v>
      </c>
      <c r="H199" s="15">
        <v>10</v>
      </c>
      <c r="I199" s="15">
        <v>0</v>
      </c>
      <c r="J199" s="53">
        <v>10</v>
      </c>
      <c r="K199" s="53">
        <v>10</v>
      </c>
      <c r="L199" s="53">
        <v>10</v>
      </c>
      <c r="M199" s="69">
        <v>0</v>
      </c>
      <c r="N199" s="10" t="s">
        <v>4</v>
      </c>
    </row>
    <row r="200" spans="1:14" ht="19.899999999999999" customHeight="1">
      <c r="A200" s="26" t="s">
        <v>374</v>
      </c>
      <c r="B200" s="18">
        <v>16</v>
      </c>
      <c r="C200" s="17">
        <v>1</v>
      </c>
      <c r="D200" s="17">
        <v>6</v>
      </c>
      <c r="E200" s="16" t="s">
        <v>448</v>
      </c>
      <c r="F200" s="28" t="s">
        <v>373</v>
      </c>
      <c r="G200" s="58">
        <f t="shared" si="16"/>
        <v>1890.3</v>
      </c>
      <c r="H200" s="15">
        <v>1890.3</v>
      </c>
      <c r="I200" s="15">
        <v>0</v>
      </c>
      <c r="J200" s="53">
        <v>1890.3</v>
      </c>
      <c r="K200" s="53">
        <v>1890.3</v>
      </c>
      <c r="L200" s="53">
        <v>1890.3</v>
      </c>
      <c r="M200" s="69">
        <v>1890.3</v>
      </c>
      <c r="N200" s="10" t="s">
        <v>4</v>
      </c>
    </row>
    <row r="201" spans="1:14" ht="19.899999999999999" customHeight="1">
      <c r="A201" s="26" t="s">
        <v>374</v>
      </c>
      <c r="B201" s="18">
        <v>16</v>
      </c>
      <c r="C201" s="17">
        <v>1</v>
      </c>
      <c r="D201" s="17">
        <v>6</v>
      </c>
      <c r="E201" s="16" t="s">
        <v>447</v>
      </c>
      <c r="F201" s="28" t="s">
        <v>373</v>
      </c>
      <c r="G201" s="58">
        <f t="shared" si="16"/>
        <v>31.9</v>
      </c>
      <c r="H201" s="15">
        <v>31.9</v>
      </c>
      <c r="I201" s="15">
        <v>0</v>
      </c>
      <c r="J201" s="53">
        <v>31.9</v>
      </c>
      <c r="K201" s="53">
        <v>31.9</v>
      </c>
      <c r="L201" s="53">
        <v>31.9</v>
      </c>
      <c r="M201" s="69">
        <v>31.9</v>
      </c>
      <c r="N201" s="10" t="s">
        <v>4</v>
      </c>
    </row>
    <row r="202" spans="1:14" ht="19.899999999999999" customHeight="1">
      <c r="A202" s="26" t="s">
        <v>28</v>
      </c>
      <c r="B202" s="18">
        <v>16</v>
      </c>
      <c r="C202" s="17">
        <v>1</v>
      </c>
      <c r="D202" s="17">
        <v>6</v>
      </c>
      <c r="E202" s="16" t="s">
        <v>447</v>
      </c>
      <c r="F202" s="28" t="s">
        <v>26</v>
      </c>
      <c r="G202" s="58">
        <f t="shared" si="16"/>
        <v>97.6</v>
      </c>
      <c r="H202" s="15">
        <v>97.6</v>
      </c>
      <c r="I202" s="15">
        <v>0</v>
      </c>
      <c r="J202" s="53">
        <v>97.6</v>
      </c>
      <c r="K202" s="53">
        <v>97.6</v>
      </c>
      <c r="L202" s="53">
        <v>97.6</v>
      </c>
      <c r="M202" s="69">
        <f>34.7+21.6</f>
        <v>56.300000000000004</v>
      </c>
      <c r="N202" s="10" t="s">
        <v>4</v>
      </c>
    </row>
    <row r="203" spans="1:14" ht="19.899999999999999" customHeight="1">
      <c r="A203" s="26" t="s">
        <v>28</v>
      </c>
      <c r="B203" s="18">
        <v>16</v>
      </c>
      <c r="C203" s="17">
        <v>1</v>
      </c>
      <c r="D203" s="17">
        <v>6</v>
      </c>
      <c r="E203" s="16" t="s">
        <v>446</v>
      </c>
      <c r="F203" s="28" t="s">
        <v>26</v>
      </c>
      <c r="G203" s="58">
        <f t="shared" si="16"/>
        <v>51.2</v>
      </c>
      <c r="H203" s="15">
        <v>51.2</v>
      </c>
      <c r="I203" s="15">
        <v>0</v>
      </c>
      <c r="J203" s="53">
        <v>51.2</v>
      </c>
      <c r="K203" s="53">
        <v>51.2</v>
      </c>
      <c r="L203" s="53">
        <v>51.2</v>
      </c>
      <c r="M203" s="69">
        <v>39.1</v>
      </c>
      <c r="N203" s="10" t="s">
        <v>4</v>
      </c>
    </row>
    <row r="204" spans="1:14" ht="17.25" customHeight="1">
      <c r="A204" s="26" t="s">
        <v>35</v>
      </c>
      <c r="B204" s="18">
        <v>16</v>
      </c>
      <c r="C204" s="17">
        <v>1</v>
      </c>
      <c r="D204" s="17">
        <v>6</v>
      </c>
      <c r="E204" s="16" t="s">
        <v>445</v>
      </c>
      <c r="F204" s="28" t="s">
        <v>33</v>
      </c>
      <c r="G204" s="58">
        <f t="shared" si="16"/>
        <v>1.6</v>
      </c>
      <c r="H204" s="15">
        <v>1.6</v>
      </c>
      <c r="I204" s="15">
        <v>0</v>
      </c>
      <c r="J204" s="67">
        <v>1.6</v>
      </c>
      <c r="K204" s="67">
        <v>1.6</v>
      </c>
      <c r="L204" s="67">
        <v>1.6</v>
      </c>
      <c r="M204" s="69">
        <v>1.6</v>
      </c>
      <c r="N204" s="10" t="s">
        <v>4</v>
      </c>
    </row>
    <row r="205" spans="1:14" ht="19.899999999999999" customHeight="1">
      <c r="A205" s="26" t="s">
        <v>28</v>
      </c>
      <c r="B205" s="18">
        <v>16</v>
      </c>
      <c r="C205" s="17">
        <v>1</v>
      </c>
      <c r="D205" s="17">
        <v>6</v>
      </c>
      <c r="E205" s="16" t="s">
        <v>444</v>
      </c>
      <c r="F205" s="28" t="s">
        <v>26</v>
      </c>
      <c r="G205" s="58">
        <f t="shared" si="16"/>
        <v>12.8</v>
      </c>
      <c r="H205" s="15">
        <v>12.8</v>
      </c>
      <c r="I205" s="15">
        <v>0</v>
      </c>
      <c r="J205" s="53">
        <v>12.8</v>
      </c>
      <c r="K205" s="53">
        <v>12.8</v>
      </c>
      <c r="L205" s="53">
        <v>12.8</v>
      </c>
      <c r="M205" s="69">
        <v>0</v>
      </c>
      <c r="N205" s="10" t="s">
        <v>4</v>
      </c>
    </row>
    <row r="206" spans="1:14" ht="19.899999999999999" customHeight="1">
      <c r="A206" s="26" t="s">
        <v>374</v>
      </c>
      <c r="B206" s="18">
        <v>16</v>
      </c>
      <c r="C206" s="17">
        <v>1</v>
      </c>
      <c r="D206" s="17">
        <v>6</v>
      </c>
      <c r="E206" s="16" t="s">
        <v>443</v>
      </c>
      <c r="F206" s="28" t="s">
        <v>373</v>
      </c>
      <c r="G206" s="58">
        <f t="shared" si="16"/>
        <v>1666.3</v>
      </c>
      <c r="H206" s="15">
        <v>1666.3</v>
      </c>
      <c r="I206" s="15">
        <v>0</v>
      </c>
      <c r="J206" s="53">
        <v>1666.3</v>
      </c>
      <c r="K206" s="53">
        <v>1666.3</v>
      </c>
      <c r="L206" s="53">
        <v>1666.3</v>
      </c>
      <c r="M206" s="69">
        <v>1666.3</v>
      </c>
      <c r="N206" s="10" t="s">
        <v>4</v>
      </c>
    </row>
    <row r="207" spans="1:14" ht="19.899999999999999" customHeight="1">
      <c r="A207" s="26" t="s">
        <v>28</v>
      </c>
      <c r="B207" s="18">
        <v>16</v>
      </c>
      <c r="C207" s="17">
        <v>4</v>
      </c>
      <c r="D207" s="17">
        <v>10</v>
      </c>
      <c r="E207" s="16" t="s">
        <v>335</v>
      </c>
      <c r="F207" s="28" t="s">
        <v>26</v>
      </c>
      <c r="G207" s="58">
        <f t="shared" si="16"/>
        <v>145.6</v>
      </c>
      <c r="H207" s="15">
        <v>145.6</v>
      </c>
      <c r="I207" s="15">
        <v>0</v>
      </c>
      <c r="J207" s="53">
        <v>145.6</v>
      </c>
      <c r="K207" s="53">
        <v>145.6</v>
      </c>
      <c r="L207" s="53">
        <v>145.6</v>
      </c>
      <c r="M207" s="69">
        <f>20.3+72+27.9</f>
        <v>120.19999999999999</v>
      </c>
      <c r="N207" s="10" t="s">
        <v>4</v>
      </c>
    </row>
    <row r="208" spans="1:14" ht="19.899999999999999" customHeight="1">
      <c r="A208" s="26" t="s">
        <v>28</v>
      </c>
      <c r="B208" s="18">
        <v>16</v>
      </c>
      <c r="C208" s="17">
        <v>4</v>
      </c>
      <c r="D208" s="17">
        <v>10</v>
      </c>
      <c r="E208" s="16" t="s">
        <v>334</v>
      </c>
      <c r="F208" s="28" t="s">
        <v>26</v>
      </c>
      <c r="G208" s="58">
        <f t="shared" si="16"/>
        <v>266.3</v>
      </c>
      <c r="H208" s="15">
        <v>266.3</v>
      </c>
      <c r="I208" s="15">
        <v>0</v>
      </c>
      <c r="J208" s="53">
        <v>266.3</v>
      </c>
      <c r="K208" s="53">
        <v>266.3</v>
      </c>
      <c r="L208" s="53">
        <v>266.3</v>
      </c>
      <c r="M208" s="69">
        <f>254</f>
        <v>254</v>
      </c>
      <c r="N208" s="10" t="s">
        <v>4</v>
      </c>
    </row>
    <row r="209" spans="1:14" ht="19.899999999999999" customHeight="1">
      <c r="A209" s="26" t="s">
        <v>28</v>
      </c>
      <c r="B209" s="18">
        <v>16</v>
      </c>
      <c r="C209" s="17">
        <v>4</v>
      </c>
      <c r="D209" s="17">
        <v>10</v>
      </c>
      <c r="E209" s="16" t="s">
        <v>333</v>
      </c>
      <c r="F209" s="28" t="s">
        <v>26</v>
      </c>
      <c r="G209" s="58">
        <f t="shared" ref="G209:G215" si="17">H209+I209</f>
        <v>55.2</v>
      </c>
      <c r="H209" s="15">
        <v>55.2</v>
      </c>
      <c r="I209" s="15">
        <v>0</v>
      </c>
      <c r="J209" s="53">
        <v>55.2</v>
      </c>
      <c r="K209" s="53">
        <v>55.2</v>
      </c>
      <c r="L209" s="53">
        <v>55.2</v>
      </c>
      <c r="M209" s="69">
        <v>55.2</v>
      </c>
      <c r="N209" s="10" t="s">
        <v>4</v>
      </c>
    </row>
    <row r="210" spans="1:14" ht="19.899999999999999" customHeight="1">
      <c r="A210" s="26" t="s">
        <v>28</v>
      </c>
      <c r="B210" s="18">
        <v>16</v>
      </c>
      <c r="C210" s="17">
        <v>4</v>
      </c>
      <c r="D210" s="17">
        <v>10</v>
      </c>
      <c r="E210" s="16" t="s">
        <v>332</v>
      </c>
      <c r="F210" s="28" t="s">
        <v>26</v>
      </c>
      <c r="G210" s="58">
        <f t="shared" si="17"/>
        <v>4</v>
      </c>
      <c r="H210" s="15">
        <v>4</v>
      </c>
      <c r="I210" s="15">
        <v>0</v>
      </c>
      <c r="J210" s="53">
        <v>4</v>
      </c>
      <c r="K210" s="53">
        <v>4</v>
      </c>
      <c r="L210" s="53">
        <v>4</v>
      </c>
      <c r="M210" s="69">
        <v>2</v>
      </c>
      <c r="N210" s="10" t="s">
        <v>4</v>
      </c>
    </row>
    <row r="211" spans="1:14" ht="19.899999999999999" customHeight="1">
      <c r="A211" s="26" t="s">
        <v>28</v>
      </c>
      <c r="B211" s="18">
        <v>16</v>
      </c>
      <c r="C211" s="17">
        <v>7</v>
      </c>
      <c r="D211" s="17">
        <v>5</v>
      </c>
      <c r="E211" s="16" t="s">
        <v>183</v>
      </c>
      <c r="F211" s="28" t="s">
        <v>26</v>
      </c>
      <c r="G211" s="58">
        <f t="shared" si="17"/>
        <v>27.2</v>
      </c>
      <c r="H211" s="15">
        <v>27.2</v>
      </c>
      <c r="I211" s="15">
        <v>0</v>
      </c>
      <c r="J211" s="53">
        <v>27.2</v>
      </c>
      <c r="K211" s="53">
        <v>27.2</v>
      </c>
      <c r="L211" s="53">
        <v>27.2</v>
      </c>
      <c r="M211" s="69">
        <v>27.2</v>
      </c>
      <c r="N211" s="10" t="s">
        <v>4</v>
      </c>
    </row>
    <row r="212" spans="1:14" ht="17.25" customHeight="1">
      <c r="A212" s="34" t="s">
        <v>442</v>
      </c>
      <c r="B212" s="35">
        <v>18</v>
      </c>
      <c r="C212" s="36">
        <v>0</v>
      </c>
      <c r="D212" s="36">
        <v>0</v>
      </c>
      <c r="E212" s="37" t="s">
        <v>8</v>
      </c>
      <c r="F212" s="33" t="s">
        <v>2</v>
      </c>
      <c r="G212" s="65">
        <f t="shared" si="17"/>
        <v>1678369.4</v>
      </c>
      <c r="H212" s="38">
        <v>1483715.2</v>
      </c>
      <c r="I212" s="38">
        <v>194654.2</v>
      </c>
      <c r="J212" s="51">
        <v>2769650.3</v>
      </c>
      <c r="K212" s="51">
        <v>2769650.3</v>
      </c>
      <c r="L212" s="51">
        <v>2769650.3</v>
      </c>
      <c r="M212" s="39">
        <f>SUM(M213:M678)</f>
        <v>1234899.600000001</v>
      </c>
      <c r="N212" s="10" t="s">
        <v>4</v>
      </c>
    </row>
    <row r="213" spans="1:14" ht="19.899999999999999" customHeight="1">
      <c r="A213" s="26" t="s">
        <v>374</v>
      </c>
      <c r="B213" s="18">
        <v>18</v>
      </c>
      <c r="C213" s="17">
        <v>1</v>
      </c>
      <c r="D213" s="17">
        <v>2</v>
      </c>
      <c r="E213" s="16" t="s">
        <v>441</v>
      </c>
      <c r="F213" s="28" t="s">
        <v>373</v>
      </c>
      <c r="G213" s="58">
        <f t="shared" si="17"/>
        <v>2133.4</v>
      </c>
      <c r="H213" s="15">
        <v>2133.4</v>
      </c>
      <c r="I213" s="15">
        <v>0</v>
      </c>
      <c r="J213" s="53">
        <v>2133.4</v>
      </c>
      <c r="K213" s="53">
        <v>2133.4</v>
      </c>
      <c r="L213" s="53">
        <v>2133.4</v>
      </c>
      <c r="M213" s="69">
        <v>2133.4</v>
      </c>
      <c r="N213" s="10" t="s">
        <v>4</v>
      </c>
    </row>
    <row r="214" spans="1:14" ht="19.899999999999999" customHeight="1">
      <c r="A214" s="26" t="s">
        <v>28</v>
      </c>
      <c r="B214" s="18">
        <v>18</v>
      </c>
      <c r="C214" s="17">
        <v>1</v>
      </c>
      <c r="D214" s="17">
        <v>4</v>
      </c>
      <c r="E214" s="16" t="s">
        <v>440</v>
      </c>
      <c r="F214" s="28" t="s">
        <v>26</v>
      </c>
      <c r="G214" s="58">
        <f t="shared" si="17"/>
        <v>200</v>
      </c>
      <c r="H214" s="15">
        <v>200</v>
      </c>
      <c r="I214" s="15">
        <v>0</v>
      </c>
      <c r="J214" s="46">
        <v>200</v>
      </c>
      <c r="K214" s="46">
        <v>200</v>
      </c>
      <c r="L214" s="46">
        <v>200</v>
      </c>
      <c r="M214" s="69">
        <v>0</v>
      </c>
      <c r="N214" s="10" t="s">
        <v>4</v>
      </c>
    </row>
    <row r="215" spans="1:14" ht="19.899999999999999" customHeight="1">
      <c r="A215" s="26" t="s">
        <v>28</v>
      </c>
      <c r="B215" s="18">
        <v>18</v>
      </c>
      <c r="C215" s="17">
        <v>1</v>
      </c>
      <c r="D215" s="17">
        <v>4</v>
      </c>
      <c r="E215" s="16" t="s">
        <v>439</v>
      </c>
      <c r="F215" s="28" t="s">
        <v>26</v>
      </c>
      <c r="G215" s="58">
        <f t="shared" si="17"/>
        <v>500</v>
      </c>
      <c r="H215" s="15">
        <v>500</v>
      </c>
      <c r="I215" s="15">
        <v>0</v>
      </c>
      <c r="J215" s="46">
        <v>500</v>
      </c>
      <c r="K215" s="46">
        <v>500</v>
      </c>
      <c r="L215" s="46">
        <v>500</v>
      </c>
      <c r="M215" s="69">
        <v>0</v>
      </c>
      <c r="N215" s="10" t="s">
        <v>4</v>
      </c>
    </row>
    <row r="216" spans="1:14" ht="19.899999999999999" customHeight="1">
      <c r="A216" s="26" t="s">
        <v>28</v>
      </c>
      <c r="B216" s="18">
        <v>18</v>
      </c>
      <c r="C216" s="17">
        <v>1</v>
      </c>
      <c r="D216" s="17">
        <v>4</v>
      </c>
      <c r="E216" s="16" t="s">
        <v>183</v>
      </c>
      <c r="F216" s="28" t="s">
        <v>26</v>
      </c>
      <c r="G216" s="58">
        <f t="shared" ref="G216:G218" si="18">H216+I216</f>
        <v>100.8</v>
      </c>
      <c r="H216" s="15">
        <v>100.8</v>
      </c>
      <c r="I216" s="15">
        <v>0</v>
      </c>
      <c r="J216" s="46">
        <v>100.8</v>
      </c>
      <c r="K216" s="46">
        <v>100.8</v>
      </c>
      <c r="L216" s="46">
        <v>100.8</v>
      </c>
      <c r="M216" s="69">
        <v>100.8</v>
      </c>
      <c r="N216" s="10" t="s">
        <v>4</v>
      </c>
    </row>
    <row r="217" spans="1:14" ht="19.899999999999999" customHeight="1">
      <c r="A217" s="26" t="s">
        <v>374</v>
      </c>
      <c r="B217" s="18">
        <v>18</v>
      </c>
      <c r="C217" s="17">
        <v>1</v>
      </c>
      <c r="D217" s="17">
        <v>4</v>
      </c>
      <c r="E217" s="16" t="s">
        <v>438</v>
      </c>
      <c r="F217" s="28" t="s">
        <v>373</v>
      </c>
      <c r="G217" s="58">
        <f t="shared" si="18"/>
        <v>552.9</v>
      </c>
      <c r="H217" s="15">
        <v>552.9</v>
      </c>
      <c r="I217" s="15">
        <v>0</v>
      </c>
      <c r="J217" s="46">
        <v>552.9</v>
      </c>
      <c r="K217" s="46">
        <v>552.9</v>
      </c>
      <c r="L217" s="46">
        <v>552.9</v>
      </c>
      <c r="M217" s="69">
        <v>552.9</v>
      </c>
      <c r="N217" s="10" t="s">
        <v>4</v>
      </c>
    </row>
    <row r="218" spans="1:14" ht="19.899999999999999" customHeight="1">
      <c r="A218" s="26" t="s">
        <v>374</v>
      </c>
      <c r="B218" s="18">
        <v>18</v>
      </c>
      <c r="C218" s="17">
        <v>1</v>
      </c>
      <c r="D218" s="17">
        <v>4</v>
      </c>
      <c r="E218" s="16" t="s">
        <v>437</v>
      </c>
      <c r="F218" s="28" t="s">
        <v>373</v>
      </c>
      <c r="G218" s="58">
        <f t="shared" si="18"/>
        <v>790.4</v>
      </c>
      <c r="H218" s="15">
        <v>790.4</v>
      </c>
      <c r="I218" s="15">
        <v>0</v>
      </c>
      <c r="J218" s="46">
        <v>790.4</v>
      </c>
      <c r="K218" s="46">
        <v>790.4</v>
      </c>
      <c r="L218" s="46">
        <v>790.4</v>
      </c>
      <c r="M218" s="69">
        <v>790.4</v>
      </c>
      <c r="N218" s="10" t="s">
        <v>4</v>
      </c>
    </row>
    <row r="219" spans="1:14" ht="19.899999999999999" customHeight="1">
      <c r="A219" s="26" t="s">
        <v>374</v>
      </c>
      <c r="B219" s="18">
        <v>18</v>
      </c>
      <c r="C219" s="17">
        <v>1</v>
      </c>
      <c r="D219" s="17">
        <v>4</v>
      </c>
      <c r="E219" s="16" t="s">
        <v>436</v>
      </c>
      <c r="F219" s="28" t="s">
        <v>373</v>
      </c>
      <c r="G219" s="58">
        <f t="shared" ref="G219:G236" si="19">H219+I219</f>
        <v>82077.7</v>
      </c>
      <c r="H219" s="15">
        <v>82077.7</v>
      </c>
      <c r="I219" s="15">
        <v>0</v>
      </c>
      <c r="J219" s="46">
        <v>82077.7</v>
      </c>
      <c r="K219" s="46">
        <v>82077.7</v>
      </c>
      <c r="L219" s="46">
        <v>82077.7</v>
      </c>
      <c r="M219" s="69">
        <v>82077</v>
      </c>
      <c r="N219" s="10" t="s">
        <v>4</v>
      </c>
    </row>
    <row r="220" spans="1:14" ht="19.899999999999999" customHeight="1">
      <c r="A220" s="26" t="s">
        <v>28</v>
      </c>
      <c r="B220" s="18">
        <v>18</v>
      </c>
      <c r="C220" s="17">
        <v>1</v>
      </c>
      <c r="D220" s="17">
        <v>4</v>
      </c>
      <c r="E220" s="16" t="s">
        <v>435</v>
      </c>
      <c r="F220" s="28" t="s">
        <v>26</v>
      </c>
      <c r="G220" s="58">
        <f t="shared" si="19"/>
        <v>8340.7000000000007</v>
      </c>
      <c r="H220" s="15">
        <v>8340.7000000000007</v>
      </c>
      <c r="I220" s="15">
        <v>0</v>
      </c>
      <c r="J220" s="46">
        <v>8340.7000000000007</v>
      </c>
      <c r="K220" s="46">
        <v>8340.7000000000007</v>
      </c>
      <c r="L220" s="46">
        <v>8340.7000000000007</v>
      </c>
      <c r="M220" s="69">
        <v>8340.7000000000007</v>
      </c>
      <c r="N220" s="10" t="s">
        <v>4</v>
      </c>
    </row>
    <row r="221" spans="1:14" ht="19.899999999999999" customHeight="1">
      <c r="A221" s="26" t="s">
        <v>374</v>
      </c>
      <c r="B221" s="18">
        <v>18</v>
      </c>
      <c r="C221" s="17">
        <v>1</v>
      </c>
      <c r="D221" s="17">
        <v>4</v>
      </c>
      <c r="E221" s="16" t="s">
        <v>434</v>
      </c>
      <c r="F221" s="28" t="s">
        <v>373</v>
      </c>
      <c r="G221" s="58">
        <f t="shared" si="19"/>
        <v>406</v>
      </c>
      <c r="H221" s="15">
        <v>406</v>
      </c>
      <c r="I221" s="15">
        <v>0</v>
      </c>
      <c r="J221" s="46">
        <v>406</v>
      </c>
      <c r="K221" s="46">
        <v>406</v>
      </c>
      <c r="L221" s="46">
        <v>406</v>
      </c>
      <c r="M221" s="69">
        <v>406</v>
      </c>
      <c r="N221" s="10" t="s">
        <v>4</v>
      </c>
    </row>
    <row r="222" spans="1:14" ht="19.899999999999999" customHeight="1">
      <c r="A222" s="26" t="s">
        <v>28</v>
      </c>
      <c r="B222" s="18">
        <v>18</v>
      </c>
      <c r="C222" s="17">
        <v>1</v>
      </c>
      <c r="D222" s="17">
        <v>4</v>
      </c>
      <c r="E222" s="16" t="s">
        <v>434</v>
      </c>
      <c r="F222" s="28" t="s">
        <v>26</v>
      </c>
      <c r="G222" s="58">
        <f t="shared" si="19"/>
        <v>4236.2</v>
      </c>
      <c r="H222" s="15">
        <v>4236.2</v>
      </c>
      <c r="I222" s="15">
        <v>0</v>
      </c>
      <c r="J222" s="46">
        <v>4236.2</v>
      </c>
      <c r="K222" s="46">
        <v>4236.2</v>
      </c>
      <c r="L222" s="46">
        <v>4236.2</v>
      </c>
      <c r="M222" s="69">
        <f>1413.6+698.5+1265</f>
        <v>3377.1</v>
      </c>
      <c r="N222" s="10" t="s">
        <v>4</v>
      </c>
    </row>
    <row r="223" spans="1:14" ht="19.899999999999999" customHeight="1">
      <c r="A223" s="26" t="s">
        <v>28</v>
      </c>
      <c r="B223" s="18">
        <v>18</v>
      </c>
      <c r="C223" s="17">
        <v>1</v>
      </c>
      <c r="D223" s="17">
        <v>4</v>
      </c>
      <c r="E223" s="16" t="s">
        <v>433</v>
      </c>
      <c r="F223" s="28" t="s">
        <v>26</v>
      </c>
      <c r="G223" s="58">
        <f t="shared" si="19"/>
        <v>1352</v>
      </c>
      <c r="H223" s="15">
        <v>1352</v>
      </c>
      <c r="I223" s="15">
        <v>0</v>
      </c>
      <c r="J223" s="46">
        <v>1352</v>
      </c>
      <c r="K223" s="46">
        <v>1352</v>
      </c>
      <c r="L223" s="46">
        <v>1352</v>
      </c>
      <c r="M223" s="69">
        <v>699.6</v>
      </c>
      <c r="N223" s="10" t="s">
        <v>4</v>
      </c>
    </row>
    <row r="224" spans="1:14" ht="17.25" customHeight="1">
      <c r="A224" s="26" t="s">
        <v>35</v>
      </c>
      <c r="B224" s="18">
        <v>18</v>
      </c>
      <c r="C224" s="17">
        <v>1</v>
      </c>
      <c r="D224" s="17">
        <v>4</v>
      </c>
      <c r="E224" s="16" t="s">
        <v>432</v>
      </c>
      <c r="F224" s="28" t="s">
        <v>33</v>
      </c>
      <c r="G224" s="58">
        <f t="shared" si="19"/>
        <v>1788.4</v>
      </c>
      <c r="H224" s="15">
        <v>1788.4</v>
      </c>
      <c r="I224" s="15">
        <v>0</v>
      </c>
      <c r="J224" s="46">
        <v>1788.4</v>
      </c>
      <c r="K224" s="46">
        <v>1788.4</v>
      </c>
      <c r="L224" s="46">
        <v>1788.4</v>
      </c>
      <c r="M224" s="69">
        <v>1788.4</v>
      </c>
      <c r="N224" s="10" t="s">
        <v>4</v>
      </c>
    </row>
    <row r="225" spans="1:14" ht="19.899999999999999" customHeight="1">
      <c r="A225" s="26" t="s">
        <v>28</v>
      </c>
      <c r="B225" s="18">
        <v>18</v>
      </c>
      <c r="C225" s="17">
        <v>1</v>
      </c>
      <c r="D225" s="17">
        <v>4</v>
      </c>
      <c r="E225" s="16" t="s">
        <v>431</v>
      </c>
      <c r="F225" s="28" t="s">
        <v>26</v>
      </c>
      <c r="G225" s="58">
        <f t="shared" si="19"/>
        <v>905.5</v>
      </c>
      <c r="H225" s="15">
        <v>905.5</v>
      </c>
      <c r="I225" s="15">
        <v>0</v>
      </c>
      <c r="J225" s="46">
        <v>905.5</v>
      </c>
      <c r="K225" s="46">
        <v>905.5</v>
      </c>
      <c r="L225" s="46">
        <v>905.5</v>
      </c>
      <c r="M225" s="69">
        <v>237.2</v>
      </c>
      <c r="N225" s="10" t="s">
        <v>4</v>
      </c>
    </row>
    <row r="226" spans="1:14" ht="19.899999999999999" customHeight="1">
      <c r="A226" s="26" t="s">
        <v>28</v>
      </c>
      <c r="B226" s="18">
        <v>18</v>
      </c>
      <c r="C226" s="17">
        <v>1</v>
      </c>
      <c r="D226" s="17">
        <v>4</v>
      </c>
      <c r="E226" s="16" t="s">
        <v>430</v>
      </c>
      <c r="F226" s="28" t="s">
        <v>26</v>
      </c>
      <c r="G226" s="58">
        <f t="shared" si="19"/>
        <v>65</v>
      </c>
      <c r="H226" s="15">
        <v>65</v>
      </c>
      <c r="I226" s="15">
        <v>0</v>
      </c>
      <c r="J226" s="46">
        <v>65</v>
      </c>
      <c r="K226" s="46">
        <v>65</v>
      </c>
      <c r="L226" s="46">
        <v>65</v>
      </c>
      <c r="M226" s="69">
        <v>15</v>
      </c>
      <c r="N226" s="10" t="s">
        <v>4</v>
      </c>
    </row>
    <row r="227" spans="1:14" ht="19.899999999999999" customHeight="1">
      <c r="A227" s="26" t="s">
        <v>28</v>
      </c>
      <c r="B227" s="18">
        <v>18</v>
      </c>
      <c r="C227" s="17">
        <v>1</v>
      </c>
      <c r="D227" s="17">
        <v>4</v>
      </c>
      <c r="E227" s="16" t="s">
        <v>429</v>
      </c>
      <c r="F227" s="28" t="s">
        <v>26</v>
      </c>
      <c r="G227" s="58">
        <f t="shared" si="19"/>
        <v>100</v>
      </c>
      <c r="H227" s="15">
        <v>100</v>
      </c>
      <c r="I227" s="15">
        <v>0</v>
      </c>
      <c r="J227" s="46">
        <v>100</v>
      </c>
      <c r="K227" s="46">
        <v>100</v>
      </c>
      <c r="L227" s="46">
        <v>100</v>
      </c>
      <c r="M227" s="69">
        <v>100</v>
      </c>
      <c r="N227" s="10" t="s">
        <v>4</v>
      </c>
    </row>
    <row r="228" spans="1:14" ht="19.899999999999999" customHeight="1">
      <c r="A228" s="26" t="s">
        <v>28</v>
      </c>
      <c r="B228" s="18">
        <v>18</v>
      </c>
      <c r="C228" s="17">
        <v>1</v>
      </c>
      <c r="D228" s="17">
        <v>4</v>
      </c>
      <c r="E228" s="16" t="s">
        <v>428</v>
      </c>
      <c r="F228" s="28" t="s">
        <v>26</v>
      </c>
      <c r="G228" s="58">
        <f t="shared" si="19"/>
        <v>100</v>
      </c>
      <c r="H228" s="15">
        <v>100</v>
      </c>
      <c r="I228" s="15">
        <v>0</v>
      </c>
      <c r="J228" s="46">
        <v>100</v>
      </c>
      <c r="K228" s="46">
        <v>100</v>
      </c>
      <c r="L228" s="46">
        <v>100</v>
      </c>
      <c r="M228" s="69">
        <v>0</v>
      </c>
      <c r="N228" s="10" t="s">
        <v>4</v>
      </c>
    </row>
    <row r="229" spans="1:14" ht="19.899999999999999" customHeight="1">
      <c r="A229" s="26" t="s">
        <v>28</v>
      </c>
      <c r="B229" s="18">
        <v>18</v>
      </c>
      <c r="C229" s="17">
        <v>1</v>
      </c>
      <c r="D229" s="17">
        <v>4</v>
      </c>
      <c r="E229" s="16" t="s">
        <v>427</v>
      </c>
      <c r="F229" s="28" t="s">
        <v>26</v>
      </c>
      <c r="G229" s="58">
        <f t="shared" si="19"/>
        <v>200</v>
      </c>
      <c r="H229" s="15">
        <v>200</v>
      </c>
      <c r="I229" s="15">
        <v>0</v>
      </c>
      <c r="J229" s="46">
        <v>200</v>
      </c>
      <c r="K229" s="46">
        <v>200</v>
      </c>
      <c r="L229" s="46">
        <v>200</v>
      </c>
      <c r="M229" s="69">
        <v>0</v>
      </c>
      <c r="N229" s="10" t="s">
        <v>4</v>
      </c>
    </row>
    <row r="230" spans="1:14" ht="19.899999999999999" customHeight="1">
      <c r="A230" s="26" t="s">
        <v>28</v>
      </c>
      <c r="B230" s="18">
        <v>18</v>
      </c>
      <c r="C230" s="17">
        <v>1</v>
      </c>
      <c r="D230" s="17">
        <v>4</v>
      </c>
      <c r="E230" s="16" t="s">
        <v>426</v>
      </c>
      <c r="F230" s="28" t="s">
        <v>26</v>
      </c>
      <c r="G230" s="58">
        <f t="shared" si="19"/>
        <v>6556.5</v>
      </c>
      <c r="H230" s="15">
        <v>6556.5</v>
      </c>
      <c r="I230" s="15">
        <v>0</v>
      </c>
      <c r="J230" s="46">
        <v>6556.5</v>
      </c>
      <c r="K230" s="46">
        <v>6556.5</v>
      </c>
      <c r="L230" s="46">
        <v>6556.5</v>
      </c>
      <c r="M230" s="69">
        <v>4597.6000000000004</v>
      </c>
      <c r="N230" s="10" t="s">
        <v>4</v>
      </c>
    </row>
    <row r="231" spans="1:14" ht="19.899999999999999" customHeight="1">
      <c r="A231" s="26" t="s">
        <v>28</v>
      </c>
      <c r="B231" s="18">
        <v>18</v>
      </c>
      <c r="C231" s="17">
        <v>1</v>
      </c>
      <c r="D231" s="17">
        <v>4</v>
      </c>
      <c r="E231" s="16" t="s">
        <v>425</v>
      </c>
      <c r="F231" s="28" t="s">
        <v>26</v>
      </c>
      <c r="G231" s="58">
        <f t="shared" si="19"/>
        <v>2500</v>
      </c>
      <c r="H231" s="15">
        <v>2500</v>
      </c>
      <c r="I231" s="15">
        <v>0</v>
      </c>
      <c r="J231" s="46">
        <v>2500</v>
      </c>
      <c r="K231" s="46">
        <v>2500</v>
      </c>
      <c r="L231" s="46">
        <v>2500</v>
      </c>
      <c r="M231" s="69">
        <f>707.3+1590.4+124.2</f>
        <v>2421.8999999999996</v>
      </c>
      <c r="N231" s="10" t="s">
        <v>4</v>
      </c>
    </row>
    <row r="232" spans="1:14" ht="19.899999999999999" customHeight="1">
      <c r="A232" s="26" t="s">
        <v>28</v>
      </c>
      <c r="B232" s="18">
        <v>18</v>
      </c>
      <c r="C232" s="17">
        <v>1</v>
      </c>
      <c r="D232" s="17">
        <v>4</v>
      </c>
      <c r="E232" s="16" t="s">
        <v>424</v>
      </c>
      <c r="F232" s="28" t="s">
        <v>26</v>
      </c>
      <c r="G232" s="58">
        <f t="shared" si="19"/>
        <v>46</v>
      </c>
      <c r="H232" s="15">
        <v>46</v>
      </c>
      <c r="I232" s="15">
        <v>0</v>
      </c>
      <c r="J232" s="46">
        <v>46</v>
      </c>
      <c r="K232" s="46">
        <v>46</v>
      </c>
      <c r="L232" s="46">
        <v>46</v>
      </c>
      <c r="M232" s="69">
        <v>45.4</v>
      </c>
      <c r="N232" s="10" t="s">
        <v>4</v>
      </c>
    </row>
    <row r="233" spans="1:14" ht="19.899999999999999" customHeight="1">
      <c r="A233" s="26" t="s">
        <v>28</v>
      </c>
      <c r="B233" s="18">
        <v>18</v>
      </c>
      <c r="C233" s="17">
        <v>1</v>
      </c>
      <c r="D233" s="17">
        <v>4</v>
      </c>
      <c r="E233" s="16" t="s">
        <v>423</v>
      </c>
      <c r="F233" s="28" t="s">
        <v>26</v>
      </c>
      <c r="G233" s="58">
        <f t="shared" si="19"/>
        <v>1</v>
      </c>
      <c r="H233" s="15">
        <v>1</v>
      </c>
      <c r="I233" s="15">
        <v>0</v>
      </c>
      <c r="J233" s="46">
        <v>1</v>
      </c>
      <c r="K233" s="46">
        <v>1</v>
      </c>
      <c r="L233" s="46">
        <v>1</v>
      </c>
      <c r="M233" s="69"/>
      <c r="N233" s="10" t="s">
        <v>4</v>
      </c>
    </row>
    <row r="234" spans="1:14" ht="19.899999999999999" customHeight="1">
      <c r="A234" s="26" t="s">
        <v>28</v>
      </c>
      <c r="B234" s="18">
        <v>18</v>
      </c>
      <c r="C234" s="17">
        <v>1</v>
      </c>
      <c r="D234" s="17">
        <v>4</v>
      </c>
      <c r="E234" s="16" t="s">
        <v>422</v>
      </c>
      <c r="F234" s="28" t="s">
        <v>26</v>
      </c>
      <c r="G234" s="58">
        <f t="shared" si="19"/>
        <v>10</v>
      </c>
      <c r="H234" s="15">
        <v>10</v>
      </c>
      <c r="I234" s="15">
        <v>0</v>
      </c>
      <c r="J234" s="46">
        <v>10</v>
      </c>
      <c r="K234" s="46">
        <v>10</v>
      </c>
      <c r="L234" s="46">
        <v>10</v>
      </c>
      <c r="M234" s="69"/>
      <c r="N234" s="10" t="s">
        <v>4</v>
      </c>
    </row>
    <row r="235" spans="1:14" ht="19.899999999999999" customHeight="1">
      <c r="A235" s="26" t="s">
        <v>28</v>
      </c>
      <c r="B235" s="18">
        <v>18</v>
      </c>
      <c r="C235" s="17">
        <v>1</v>
      </c>
      <c r="D235" s="17">
        <v>4</v>
      </c>
      <c r="E235" s="16" t="s">
        <v>421</v>
      </c>
      <c r="F235" s="28" t="s">
        <v>26</v>
      </c>
      <c r="G235" s="58">
        <f t="shared" si="19"/>
        <v>2</v>
      </c>
      <c r="H235" s="15">
        <v>2</v>
      </c>
      <c r="I235" s="15">
        <v>0</v>
      </c>
      <c r="J235" s="46">
        <v>2</v>
      </c>
      <c r="K235" s="46">
        <v>2</v>
      </c>
      <c r="L235" s="46">
        <v>2</v>
      </c>
      <c r="M235" s="69">
        <v>1.5</v>
      </c>
      <c r="N235" s="10" t="s">
        <v>4</v>
      </c>
    </row>
    <row r="236" spans="1:14" ht="19.899999999999999" customHeight="1">
      <c r="A236" s="26" t="s">
        <v>374</v>
      </c>
      <c r="B236" s="18">
        <v>18</v>
      </c>
      <c r="C236" s="17">
        <v>1</v>
      </c>
      <c r="D236" s="17">
        <v>4</v>
      </c>
      <c r="E236" s="16" t="s">
        <v>420</v>
      </c>
      <c r="F236" s="28" t="s">
        <v>373</v>
      </c>
      <c r="G236" s="58">
        <f t="shared" si="19"/>
        <v>3401.2</v>
      </c>
      <c r="H236" s="15">
        <v>3401.2</v>
      </c>
      <c r="I236" s="15">
        <v>0</v>
      </c>
      <c r="J236" s="46">
        <v>3401.3</v>
      </c>
      <c r="K236" s="46">
        <v>3401.3</v>
      </c>
      <c r="L236" s="46">
        <v>3401.3</v>
      </c>
      <c r="M236" s="69">
        <v>3401.3</v>
      </c>
      <c r="N236" s="10" t="s">
        <v>4</v>
      </c>
    </row>
    <row r="237" spans="1:14" ht="19.899999999999999" customHeight="1">
      <c r="A237" s="26" t="s">
        <v>374</v>
      </c>
      <c r="B237" s="18">
        <v>18</v>
      </c>
      <c r="C237" s="17">
        <v>1</v>
      </c>
      <c r="D237" s="17">
        <v>4</v>
      </c>
      <c r="E237" s="16" t="s">
        <v>10</v>
      </c>
      <c r="F237" s="28" t="s">
        <v>373</v>
      </c>
      <c r="G237" s="58">
        <f t="shared" ref="G237:G248" si="20">H237+I237</f>
        <v>117.6</v>
      </c>
      <c r="H237" s="15">
        <v>117.6</v>
      </c>
      <c r="I237" s="15">
        <v>0</v>
      </c>
      <c r="J237" s="46">
        <v>117.6</v>
      </c>
      <c r="K237" s="46">
        <v>117.6</v>
      </c>
      <c r="L237" s="46">
        <v>117.6</v>
      </c>
      <c r="M237" s="69">
        <v>117.6</v>
      </c>
      <c r="N237" s="10" t="s">
        <v>4</v>
      </c>
    </row>
    <row r="238" spans="1:14" ht="17.25" customHeight="1">
      <c r="A238" s="26" t="s">
        <v>35</v>
      </c>
      <c r="B238" s="18">
        <v>18</v>
      </c>
      <c r="C238" s="17">
        <v>1</v>
      </c>
      <c r="D238" s="17">
        <v>4</v>
      </c>
      <c r="E238" s="16" t="s">
        <v>10</v>
      </c>
      <c r="F238" s="28" t="s">
        <v>33</v>
      </c>
      <c r="G238" s="58">
        <f t="shared" si="20"/>
        <v>4.7</v>
      </c>
      <c r="H238" s="15">
        <v>4.7</v>
      </c>
      <c r="I238" s="15">
        <v>0</v>
      </c>
      <c r="J238" s="46">
        <v>4.7</v>
      </c>
      <c r="K238" s="46">
        <v>4.7</v>
      </c>
      <c r="L238" s="46">
        <v>4.7</v>
      </c>
      <c r="M238" s="69">
        <v>4.7</v>
      </c>
      <c r="N238" s="10" t="s">
        <v>4</v>
      </c>
    </row>
    <row r="239" spans="1:14" ht="19.899999999999999" customHeight="1">
      <c r="A239" s="26" t="s">
        <v>28</v>
      </c>
      <c r="B239" s="18">
        <v>18</v>
      </c>
      <c r="C239" s="17">
        <v>1</v>
      </c>
      <c r="D239" s="17">
        <v>13</v>
      </c>
      <c r="E239" s="16" t="s">
        <v>419</v>
      </c>
      <c r="F239" s="28" t="s">
        <v>26</v>
      </c>
      <c r="G239" s="58">
        <f t="shared" si="20"/>
        <v>500</v>
      </c>
      <c r="H239" s="15">
        <v>500</v>
      </c>
      <c r="I239" s="15">
        <v>0</v>
      </c>
      <c r="J239" s="46">
        <v>500</v>
      </c>
      <c r="K239" s="46">
        <v>500</v>
      </c>
      <c r="L239" s="46">
        <v>500</v>
      </c>
      <c r="M239" s="69">
        <v>0</v>
      </c>
      <c r="N239" s="10" t="s">
        <v>4</v>
      </c>
    </row>
    <row r="240" spans="1:14" ht="19.899999999999999" customHeight="1">
      <c r="A240" s="26" t="s">
        <v>28</v>
      </c>
      <c r="B240" s="18">
        <v>18</v>
      </c>
      <c r="C240" s="17">
        <v>1</v>
      </c>
      <c r="D240" s="17">
        <v>13</v>
      </c>
      <c r="E240" s="16" t="s">
        <v>418</v>
      </c>
      <c r="F240" s="28" t="s">
        <v>26</v>
      </c>
      <c r="G240" s="58">
        <f t="shared" si="20"/>
        <v>500</v>
      </c>
      <c r="H240" s="15">
        <v>500</v>
      </c>
      <c r="I240" s="15">
        <v>0</v>
      </c>
      <c r="J240" s="46">
        <v>500</v>
      </c>
      <c r="K240" s="46">
        <v>500</v>
      </c>
      <c r="L240" s="46">
        <v>500</v>
      </c>
      <c r="M240" s="69">
        <v>317.5</v>
      </c>
      <c r="N240" s="10" t="s">
        <v>4</v>
      </c>
    </row>
    <row r="241" spans="1:14" ht="17.25" customHeight="1">
      <c r="A241" s="26" t="s">
        <v>42</v>
      </c>
      <c r="B241" s="18">
        <v>18</v>
      </c>
      <c r="C241" s="17">
        <v>1</v>
      </c>
      <c r="D241" s="17">
        <v>13</v>
      </c>
      <c r="E241" s="16" t="s">
        <v>417</v>
      </c>
      <c r="F241" s="28" t="s">
        <v>40</v>
      </c>
      <c r="G241" s="58">
        <f t="shared" si="20"/>
        <v>5800</v>
      </c>
      <c r="H241" s="15">
        <v>5800</v>
      </c>
      <c r="I241" s="15">
        <v>0</v>
      </c>
      <c r="J241" s="46">
        <v>5800</v>
      </c>
      <c r="K241" s="46">
        <v>5800</v>
      </c>
      <c r="L241" s="46">
        <v>5800</v>
      </c>
      <c r="M241" s="69">
        <v>5800</v>
      </c>
      <c r="N241" s="10" t="s">
        <v>4</v>
      </c>
    </row>
    <row r="242" spans="1:14" ht="19.899999999999999" customHeight="1">
      <c r="A242" s="26" t="s">
        <v>28</v>
      </c>
      <c r="B242" s="18">
        <v>18</v>
      </c>
      <c r="C242" s="17">
        <v>1</v>
      </c>
      <c r="D242" s="17">
        <v>13</v>
      </c>
      <c r="E242" s="16" t="s">
        <v>416</v>
      </c>
      <c r="F242" s="28" t="s">
        <v>26</v>
      </c>
      <c r="G242" s="58">
        <f t="shared" si="20"/>
        <v>16.2</v>
      </c>
      <c r="H242" s="15">
        <v>16.2</v>
      </c>
      <c r="I242" s="15">
        <v>0</v>
      </c>
      <c r="J242" s="46">
        <v>16.2</v>
      </c>
      <c r="K242" s="46">
        <v>16.2</v>
      </c>
      <c r="L242" s="46">
        <v>16.2</v>
      </c>
      <c r="M242" s="69">
        <v>15.8</v>
      </c>
      <c r="N242" s="10" t="s">
        <v>4</v>
      </c>
    </row>
    <row r="243" spans="1:14" ht="19.899999999999999" customHeight="1">
      <c r="A243" s="26" t="s">
        <v>28</v>
      </c>
      <c r="B243" s="18">
        <v>18</v>
      </c>
      <c r="C243" s="17">
        <v>1</v>
      </c>
      <c r="D243" s="17">
        <v>13</v>
      </c>
      <c r="E243" s="16" t="s">
        <v>415</v>
      </c>
      <c r="F243" s="28" t="s">
        <v>26</v>
      </c>
      <c r="G243" s="58">
        <f t="shared" si="20"/>
        <v>83.3</v>
      </c>
      <c r="H243" s="15">
        <v>83.3</v>
      </c>
      <c r="I243" s="15">
        <v>0</v>
      </c>
      <c r="J243" s="46">
        <v>83.3</v>
      </c>
      <c r="K243" s="46">
        <v>83.3</v>
      </c>
      <c r="L243" s="46">
        <v>83.3</v>
      </c>
      <c r="M243" s="69">
        <f>2.7+6.2+15</f>
        <v>23.9</v>
      </c>
      <c r="N243" s="10" t="s">
        <v>4</v>
      </c>
    </row>
    <row r="244" spans="1:14" ht="19.899999999999999" customHeight="1">
      <c r="A244" s="26" t="s">
        <v>28</v>
      </c>
      <c r="B244" s="18">
        <v>18</v>
      </c>
      <c r="C244" s="17">
        <v>1</v>
      </c>
      <c r="D244" s="17">
        <v>13</v>
      </c>
      <c r="E244" s="16" t="s">
        <v>414</v>
      </c>
      <c r="F244" s="28" t="s">
        <v>26</v>
      </c>
      <c r="G244" s="58">
        <f t="shared" si="20"/>
        <v>94.3</v>
      </c>
      <c r="H244" s="15">
        <v>94.3</v>
      </c>
      <c r="I244" s="15">
        <v>0</v>
      </c>
      <c r="J244" s="46">
        <v>94.3</v>
      </c>
      <c r="K244" s="46">
        <v>94.3</v>
      </c>
      <c r="L244" s="46">
        <v>94.3</v>
      </c>
      <c r="M244" s="69">
        <v>72.900000000000006</v>
      </c>
      <c r="N244" s="10" t="s">
        <v>4</v>
      </c>
    </row>
    <row r="245" spans="1:14" ht="19.899999999999999" customHeight="1">
      <c r="A245" s="26" t="s">
        <v>28</v>
      </c>
      <c r="B245" s="18">
        <v>18</v>
      </c>
      <c r="C245" s="17">
        <v>1</v>
      </c>
      <c r="D245" s="17">
        <v>13</v>
      </c>
      <c r="E245" s="16" t="s">
        <v>413</v>
      </c>
      <c r="F245" s="28" t="s">
        <v>26</v>
      </c>
      <c r="G245" s="58">
        <f t="shared" si="20"/>
        <v>50</v>
      </c>
      <c r="H245" s="15">
        <v>50</v>
      </c>
      <c r="I245" s="15">
        <v>0</v>
      </c>
      <c r="J245" s="46">
        <v>50</v>
      </c>
      <c r="K245" s="46">
        <v>50</v>
      </c>
      <c r="L245" s="46">
        <v>50</v>
      </c>
      <c r="M245" s="69">
        <v>28.6</v>
      </c>
      <c r="N245" s="10" t="s">
        <v>4</v>
      </c>
    </row>
    <row r="246" spans="1:14" ht="19.899999999999999" customHeight="1">
      <c r="A246" s="26" t="s">
        <v>28</v>
      </c>
      <c r="B246" s="18">
        <v>18</v>
      </c>
      <c r="C246" s="17">
        <v>1</v>
      </c>
      <c r="D246" s="17">
        <v>13</v>
      </c>
      <c r="E246" s="16" t="s">
        <v>412</v>
      </c>
      <c r="F246" s="28" t="s">
        <v>26</v>
      </c>
      <c r="G246" s="58">
        <f t="shared" si="20"/>
        <v>2.5</v>
      </c>
      <c r="H246" s="15">
        <v>2.5</v>
      </c>
      <c r="I246" s="15">
        <v>0</v>
      </c>
      <c r="J246" s="46">
        <v>2.5</v>
      </c>
      <c r="K246" s="46">
        <v>2.5</v>
      </c>
      <c r="L246" s="46">
        <v>2.5</v>
      </c>
      <c r="M246" s="69">
        <v>2.5</v>
      </c>
      <c r="N246" s="10" t="s">
        <v>4</v>
      </c>
    </row>
    <row r="247" spans="1:14" ht="19.899999999999999" customHeight="1">
      <c r="A247" s="26" t="s">
        <v>28</v>
      </c>
      <c r="B247" s="18">
        <v>18</v>
      </c>
      <c r="C247" s="17">
        <v>1</v>
      </c>
      <c r="D247" s="17">
        <v>13</v>
      </c>
      <c r="E247" s="16" t="s">
        <v>411</v>
      </c>
      <c r="F247" s="28" t="s">
        <v>26</v>
      </c>
      <c r="G247" s="58">
        <f t="shared" si="20"/>
        <v>19.5</v>
      </c>
      <c r="H247" s="15">
        <v>19.5</v>
      </c>
      <c r="I247" s="15">
        <v>0</v>
      </c>
      <c r="J247" s="46">
        <v>19.5</v>
      </c>
      <c r="K247" s="46">
        <v>19.5</v>
      </c>
      <c r="L247" s="46">
        <v>19.5</v>
      </c>
      <c r="M247" s="69">
        <v>19.399999999999999</v>
      </c>
      <c r="N247" s="10" t="s">
        <v>4</v>
      </c>
    </row>
    <row r="248" spans="1:14" ht="19.899999999999999" customHeight="1">
      <c r="A248" s="26" t="s">
        <v>28</v>
      </c>
      <c r="B248" s="18">
        <v>18</v>
      </c>
      <c r="C248" s="17">
        <v>1</v>
      </c>
      <c r="D248" s="17">
        <v>13</v>
      </c>
      <c r="E248" s="16" t="s">
        <v>410</v>
      </c>
      <c r="F248" s="28" t="s">
        <v>26</v>
      </c>
      <c r="G248" s="58">
        <f t="shared" si="20"/>
        <v>3428.4</v>
      </c>
      <c r="H248" s="15">
        <v>3428.4</v>
      </c>
      <c r="I248" s="15">
        <v>0</v>
      </c>
      <c r="J248" s="46">
        <v>3428.4</v>
      </c>
      <c r="K248" s="46">
        <v>3428.4</v>
      </c>
      <c r="L248" s="46">
        <v>3428.4</v>
      </c>
      <c r="M248" s="69">
        <v>0</v>
      </c>
      <c r="N248" s="10" t="s">
        <v>4</v>
      </c>
    </row>
    <row r="249" spans="1:14" ht="17.25" customHeight="1">
      <c r="A249" s="26" t="s">
        <v>45</v>
      </c>
      <c r="B249" s="18">
        <v>18</v>
      </c>
      <c r="C249" s="17">
        <v>1</v>
      </c>
      <c r="D249" s="17">
        <v>13</v>
      </c>
      <c r="E249" s="16" t="s">
        <v>409</v>
      </c>
      <c r="F249" s="28" t="s">
        <v>44</v>
      </c>
      <c r="G249" s="58">
        <f t="shared" ref="G249:G267" si="21">H249+I249</f>
        <v>48612.9</v>
      </c>
      <c r="H249" s="15">
        <v>48612.9</v>
      </c>
      <c r="I249" s="15">
        <v>0</v>
      </c>
      <c r="J249" s="46">
        <v>48612.9</v>
      </c>
      <c r="K249" s="46">
        <v>48612.9</v>
      </c>
      <c r="L249" s="46">
        <v>48612.9</v>
      </c>
      <c r="M249" s="69">
        <v>48612.9</v>
      </c>
      <c r="N249" s="10" t="s">
        <v>4</v>
      </c>
    </row>
    <row r="250" spans="1:14" ht="17.25" customHeight="1">
      <c r="A250" s="26" t="s">
        <v>45</v>
      </c>
      <c r="B250" s="18">
        <v>18</v>
      </c>
      <c r="C250" s="17">
        <v>1</v>
      </c>
      <c r="D250" s="17">
        <v>13</v>
      </c>
      <c r="E250" s="16" t="s">
        <v>408</v>
      </c>
      <c r="F250" s="28" t="s">
        <v>44</v>
      </c>
      <c r="G250" s="58">
        <f t="shared" si="21"/>
        <v>400</v>
      </c>
      <c r="H250" s="15">
        <v>400</v>
      </c>
      <c r="I250" s="15">
        <v>0</v>
      </c>
      <c r="J250" s="46">
        <v>400</v>
      </c>
      <c r="K250" s="46">
        <v>400</v>
      </c>
      <c r="L250" s="46">
        <v>400</v>
      </c>
      <c r="M250" s="69">
        <v>400</v>
      </c>
      <c r="N250" s="10" t="s">
        <v>4</v>
      </c>
    </row>
    <row r="251" spans="1:14" ht="17.25" customHeight="1">
      <c r="A251" s="26" t="s">
        <v>45</v>
      </c>
      <c r="B251" s="18">
        <v>18</v>
      </c>
      <c r="C251" s="17">
        <v>1</v>
      </c>
      <c r="D251" s="17">
        <v>13</v>
      </c>
      <c r="E251" s="16" t="s">
        <v>407</v>
      </c>
      <c r="F251" s="28" t="s">
        <v>44</v>
      </c>
      <c r="G251" s="58">
        <f t="shared" si="21"/>
        <v>3681</v>
      </c>
      <c r="H251" s="15">
        <v>3681</v>
      </c>
      <c r="I251" s="15">
        <v>0</v>
      </c>
      <c r="J251" s="46">
        <v>3681</v>
      </c>
      <c r="K251" s="46">
        <v>3681</v>
      </c>
      <c r="L251" s="46">
        <v>3681</v>
      </c>
      <c r="M251" s="69">
        <v>3681</v>
      </c>
      <c r="N251" s="10" t="s">
        <v>4</v>
      </c>
    </row>
    <row r="252" spans="1:14" ht="17.25" customHeight="1">
      <c r="A252" s="26" t="s">
        <v>45</v>
      </c>
      <c r="B252" s="18">
        <v>18</v>
      </c>
      <c r="C252" s="17">
        <v>1</v>
      </c>
      <c r="D252" s="17">
        <v>13</v>
      </c>
      <c r="E252" s="16" t="s">
        <v>406</v>
      </c>
      <c r="F252" s="28" t="s">
        <v>44</v>
      </c>
      <c r="G252" s="58">
        <f t="shared" si="21"/>
        <v>103.3</v>
      </c>
      <c r="H252" s="15">
        <v>103.3</v>
      </c>
      <c r="I252" s="15">
        <v>0</v>
      </c>
      <c r="J252" s="46">
        <v>103.3</v>
      </c>
      <c r="K252" s="46">
        <v>103.3</v>
      </c>
      <c r="L252" s="46">
        <v>103.3</v>
      </c>
      <c r="M252" s="69">
        <v>103.3</v>
      </c>
      <c r="N252" s="10" t="s">
        <v>4</v>
      </c>
    </row>
    <row r="253" spans="1:14" ht="17.25" customHeight="1">
      <c r="A253" s="26" t="s">
        <v>45</v>
      </c>
      <c r="B253" s="18">
        <v>18</v>
      </c>
      <c r="C253" s="17">
        <v>1</v>
      </c>
      <c r="D253" s="17">
        <v>13</v>
      </c>
      <c r="E253" s="16" t="s">
        <v>405</v>
      </c>
      <c r="F253" s="28" t="s">
        <v>44</v>
      </c>
      <c r="G253" s="58">
        <f t="shared" si="21"/>
        <v>8326.2999999999993</v>
      </c>
      <c r="H253" s="15">
        <v>8326.2999999999993</v>
      </c>
      <c r="I253" s="15">
        <v>0</v>
      </c>
      <c r="J253" s="46">
        <v>8326.2999999999993</v>
      </c>
      <c r="K253" s="46">
        <v>8326.2999999999993</v>
      </c>
      <c r="L253" s="46">
        <v>8326.2999999999993</v>
      </c>
      <c r="M253" s="69">
        <v>8326.2999999999993</v>
      </c>
      <c r="N253" s="10" t="s">
        <v>4</v>
      </c>
    </row>
    <row r="254" spans="1:14" ht="17.25" customHeight="1">
      <c r="A254" s="26" t="s">
        <v>45</v>
      </c>
      <c r="B254" s="18">
        <v>18</v>
      </c>
      <c r="C254" s="17">
        <v>1</v>
      </c>
      <c r="D254" s="17">
        <v>13</v>
      </c>
      <c r="E254" s="16" t="s">
        <v>404</v>
      </c>
      <c r="F254" s="28" t="s">
        <v>44</v>
      </c>
      <c r="G254" s="58">
        <f t="shared" si="21"/>
        <v>192.5</v>
      </c>
      <c r="H254" s="15">
        <v>192.5</v>
      </c>
      <c r="I254" s="15">
        <v>0</v>
      </c>
      <c r="J254" s="46">
        <v>192.5</v>
      </c>
      <c r="K254" s="46">
        <v>192.5</v>
      </c>
      <c r="L254" s="46">
        <v>192.5</v>
      </c>
      <c r="M254" s="69">
        <v>192.5</v>
      </c>
      <c r="N254" s="10" t="s">
        <v>4</v>
      </c>
    </row>
    <row r="255" spans="1:14" ht="17.25" customHeight="1">
      <c r="A255" s="26" t="s">
        <v>45</v>
      </c>
      <c r="B255" s="18">
        <v>18</v>
      </c>
      <c r="C255" s="17">
        <v>1</v>
      </c>
      <c r="D255" s="17">
        <v>13</v>
      </c>
      <c r="E255" s="16" t="s">
        <v>403</v>
      </c>
      <c r="F255" s="28" t="s">
        <v>44</v>
      </c>
      <c r="G255" s="58">
        <f t="shared" si="21"/>
        <v>1500</v>
      </c>
      <c r="H255" s="15">
        <v>1500</v>
      </c>
      <c r="I255" s="15">
        <v>0</v>
      </c>
      <c r="J255" s="46">
        <v>1500</v>
      </c>
      <c r="K255" s="46">
        <v>1500</v>
      </c>
      <c r="L255" s="46">
        <v>1500</v>
      </c>
      <c r="M255" s="69">
        <v>1500</v>
      </c>
      <c r="N255" s="10" t="s">
        <v>4</v>
      </c>
    </row>
    <row r="256" spans="1:14" ht="17.25" customHeight="1">
      <c r="A256" s="26" t="s">
        <v>45</v>
      </c>
      <c r="B256" s="18">
        <v>18</v>
      </c>
      <c r="C256" s="17">
        <v>1</v>
      </c>
      <c r="D256" s="17">
        <v>13</v>
      </c>
      <c r="E256" s="16" t="s">
        <v>402</v>
      </c>
      <c r="F256" s="28" t="s">
        <v>44</v>
      </c>
      <c r="G256" s="58">
        <f t="shared" si="21"/>
        <v>31</v>
      </c>
      <c r="H256" s="15">
        <v>31</v>
      </c>
      <c r="I256" s="15">
        <v>0</v>
      </c>
      <c r="J256" s="46">
        <v>31</v>
      </c>
      <c r="K256" s="46">
        <v>31</v>
      </c>
      <c r="L256" s="46">
        <v>31</v>
      </c>
      <c r="M256" s="69">
        <v>31</v>
      </c>
      <c r="N256" s="10" t="s">
        <v>4</v>
      </c>
    </row>
    <row r="257" spans="1:14" ht="17.25" customHeight="1">
      <c r="A257" s="26" t="s">
        <v>45</v>
      </c>
      <c r="B257" s="18">
        <v>18</v>
      </c>
      <c r="C257" s="17">
        <v>1</v>
      </c>
      <c r="D257" s="17">
        <v>13</v>
      </c>
      <c r="E257" s="16" t="s">
        <v>401</v>
      </c>
      <c r="F257" s="28" t="s">
        <v>44</v>
      </c>
      <c r="G257" s="58">
        <f t="shared" si="21"/>
        <v>375</v>
      </c>
      <c r="H257" s="15">
        <v>375</v>
      </c>
      <c r="I257" s="15">
        <v>0</v>
      </c>
      <c r="J257" s="46">
        <v>375</v>
      </c>
      <c r="K257" s="46">
        <v>375</v>
      </c>
      <c r="L257" s="46">
        <v>375</v>
      </c>
      <c r="M257" s="69">
        <v>375</v>
      </c>
      <c r="N257" s="10" t="s">
        <v>4</v>
      </c>
    </row>
    <row r="258" spans="1:14" ht="17.25" customHeight="1">
      <c r="A258" s="26" t="s">
        <v>45</v>
      </c>
      <c r="B258" s="18">
        <v>18</v>
      </c>
      <c r="C258" s="17">
        <v>1</v>
      </c>
      <c r="D258" s="17">
        <v>13</v>
      </c>
      <c r="E258" s="16" t="s">
        <v>400</v>
      </c>
      <c r="F258" s="28" t="s">
        <v>44</v>
      </c>
      <c r="G258" s="58">
        <f t="shared" si="21"/>
        <v>397</v>
      </c>
      <c r="H258" s="15">
        <v>397</v>
      </c>
      <c r="I258" s="15">
        <v>0</v>
      </c>
      <c r="J258" s="46">
        <v>397</v>
      </c>
      <c r="K258" s="46">
        <v>397</v>
      </c>
      <c r="L258" s="46">
        <v>397</v>
      </c>
      <c r="M258" s="69">
        <v>397</v>
      </c>
      <c r="N258" s="10" t="s">
        <v>4</v>
      </c>
    </row>
    <row r="259" spans="1:14" ht="17.25" customHeight="1">
      <c r="A259" s="26" t="s">
        <v>42</v>
      </c>
      <c r="B259" s="18">
        <v>18</v>
      </c>
      <c r="C259" s="17">
        <v>1</v>
      </c>
      <c r="D259" s="17">
        <v>13</v>
      </c>
      <c r="E259" s="16" t="s">
        <v>399</v>
      </c>
      <c r="F259" s="28" t="s">
        <v>40</v>
      </c>
      <c r="G259" s="58">
        <f t="shared" si="21"/>
        <v>30800</v>
      </c>
      <c r="H259" s="15">
        <v>30800</v>
      </c>
      <c r="I259" s="15">
        <v>0</v>
      </c>
      <c r="J259" s="46">
        <v>30800</v>
      </c>
      <c r="K259" s="46">
        <v>30800</v>
      </c>
      <c r="L259" s="46">
        <v>30800</v>
      </c>
      <c r="M259" s="69">
        <v>30800</v>
      </c>
      <c r="N259" s="10" t="s">
        <v>4</v>
      </c>
    </row>
    <row r="260" spans="1:14" ht="19.899999999999999" customHeight="1">
      <c r="A260" s="26" t="s">
        <v>28</v>
      </c>
      <c r="B260" s="18">
        <v>18</v>
      </c>
      <c r="C260" s="17">
        <v>1</v>
      </c>
      <c r="D260" s="17">
        <v>13</v>
      </c>
      <c r="E260" s="16" t="s">
        <v>398</v>
      </c>
      <c r="F260" s="28" t="s">
        <v>26</v>
      </c>
      <c r="G260" s="58">
        <f t="shared" si="21"/>
        <v>500</v>
      </c>
      <c r="H260" s="15">
        <v>500</v>
      </c>
      <c r="I260" s="15">
        <v>0</v>
      </c>
      <c r="J260" s="46">
        <v>500</v>
      </c>
      <c r="K260" s="46">
        <v>500</v>
      </c>
      <c r="L260" s="46">
        <v>500</v>
      </c>
      <c r="M260" s="69">
        <v>475.5</v>
      </c>
      <c r="N260" s="10" t="s">
        <v>4</v>
      </c>
    </row>
    <row r="261" spans="1:14" ht="19.899999999999999" customHeight="1">
      <c r="A261" s="26" t="s">
        <v>28</v>
      </c>
      <c r="B261" s="18">
        <v>18</v>
      </c>
      <c r="C261" s="17">
        <v>1</v>
      </c>
      <c r="D261" s="17">
        <v>13</v>
      </c>
      <c r="E261" s="16" t="s">
        <v>397</v>
      </c>
      <c r="F261" s="28" t="s">
        <v>26</v>
      </c>
      <c r="G261" s="58">
        <f t="shared" si="21"/>
        <v>93.4</v>
      </c>
      <c r="H261" s="15">
        <v>93.4</v>
      </c>
      <c r="I261" s="15">
        <v>0</v>
      </c>
      <c r="J261" s="46">
        <v>93.4</v>
      </c>
      <c r="K261" s="46">
        <v>93.4</v>
      </c>
      <c r="L261" s="46">
        <v>93.4</v>
      </c>
      <c r="M261" s="69">
        <f>80+1.8+3.6</f>
        <v>85.399999999999991</v>
      </c>
      <c r="N261" s="10" t="s">
        <v>4</v>
      </c>
    </row>
    <row r="262" spans="1:14" ht="19.899999999999999" customHeight="1">
      <c r="A262" s="26" t="s">
        <v>28</v>
      </c>
      <c r="B262" s="18">
        <v>18</v>
      </c>
      <c r="C262" s="17">
        <v>1</v>
      </c>
      <c r="D262" s="17">
        <v>13</v>
      </c>
      <c r="E262" s="16" t="s">
        <v>396</v>
      </c>
      <c r="F262" s="28" t="s">
        <v>26</v>
      </c>
      <c r="G262" s="58">
        <f t="shared" si="21"/>
        <v>1394.9</v>
      </c>
      <c r="H262" s="15">
        <v>1394.9</v>
      </c>
      <c r="I262" s="15">
        <v>0</v>
      </c>
      <c r="J262" s="46">
        <v>1394.9</v>
      </c>
      <c r="K262" s="46">
        <v>1394.9</v>
      </c>
      <c r="L262" s="46">
        <v>1394.9</v>
      </c>
      <c r="M262" s="69">
        <f>60+85.4+851.5+25.5</f>
        <v>1022.4</v>
      </c>
      <c r="N262" s="10" t="s">
        <v>4</v>
      </c>
    </row>
    <row r="263" spans="1:14" ht="19.899999999999999" customHeight="1">
      <c r="A263" s="26" t="s">
        <v>28</v>
      </c>
      <c r="B263" s="18">
        <v>18</v>
      </c>
      <c r="C263" s="17">
        <v>1</v>
      </c>
      <c r="D263" s="17">
        <v>13</v>
      </c>
      <c r="E263" s="16" t="s">
        <v>395</v>
      </c>
      <c r="F263" s="28" t="s">
        <v>26</v>
      </c>
      <c r="G263" s="58">
        <f t="shared" si="21"/>
        <v>103.1</v>
      </c>
      <c r="H263" s="15">
        <v>103.1</v>
      </c>
      <c r="I263" s="15">
        <v>0</v>
      </c>
      <c r="J263" s="46">
        <v>103.1</v>
      </c>
      <c r="K263" s="46">
        <v>103.1</v>
      </c>
      <c r="L263" s="46">
        <v>103.1</v>
      </c>
      <c r="M263" s="69">
        <v>88.1</v>
      </c>
      <c r="N263" s="10" t="s">
        <v>4</v>
      </c>
    </row>
    <row r="264" spans="1:14" ht="17.25" customHeight="1">
      <c r="A264" s="26" t="s">
        <v>35</v>
      </c>
      <c r="B264" s="18">
        <v>18</v>
      </c>
      <c r="C264" s="17">
        <v>1</v>
      </c>
      <c r="D264" s="17">
        <v>13</v>
      </c>
      <c r="E264" s="16" t="s">
        <v>394</v>
      </c>
      <c r="F264" s="28" t="s">
        <v>33</v>
      </c>
      <c r="G264" s="58">
        <f t="shared" si="21"/>
        <v>6</v>
      </c>
      <c r="H264" s="15">
        <v>6</v>
      </c>
      <c r="I264" s="15">
        <v>0</v>
      </c>
      <c r="J264" s="46">
        <v>6</v>
      </c>
      <c r="K264" s="46">
        <v>6</v>
      </c>
      <c r="L264" s="46">
        <v>6</v>
      </c>
      <c r="M264" s="69">
        <v>2</v>
      </c>
      <c r="N264" s="10" t="s">
        <v>4</v>
      </c>
    </row>
    <row r="265" spans="1:14" ht="19.899999999999999" customHeight="1">
      <c r="A265" s="26" t="s">
        <v>28</v>
      </c>
      <c r="B265" s="18">
        <v>18</v>
      </c>
      <c r="C265" s="17">
        <v>1</v>
      </c>
      <c r="D265" s="17">
        <v>13</v>
      </c>
      <c r="E265" s="16" t="s">
        <v>393</v>
      </c>
      <c r="F265" s="28" t="s">
        <v>26</v>
      </c>
      <c r="G265" s="58">
        <f t="shared" si="21"/>
        <v>100</v>
      </c>
      <c r="H265" s="15">
        <v>100</v>
      </c>
      <c r="I265" s="15">
        <v>0</v>
      </c>
      <c r="J265" s="46">
        <v>100</v>
      </c>
      <c r="K265" s="46">
        <v>100</v>
      </c>
      <c r="L265" s="46">
        <v>100</v>
      </c>
      <c r="M265" s="69"/>
      <c r="N265" s="10" t="s">
        <v>4</v>
      </c>
    </row>
    <row r="266" spans="1:14" ht="19.899999999999999" customHeight="1">
      <c r="A266" s="26" t="s">
        <v>28</v>
      </c>
      <c r="B266" s="18">
        <v>18</v>
      </c>
      <c r="C266" s="17">
        <v>1</v>
      </c>
      <c r="D266" s="17">
        <v>13</v>
      </c>
      <c r="E266" s="16" t="s">
        <v>392</v>
      </c>
      <c r="F266" s="28" t="s">
        <v>26</v>
      </c>
      <c r="G266" s="58">
        <f t="shared" si="21"/>
        <v>2000</v>
      </c>
      <c r="H266" s="15">
        <v>2000</v>
      </c>
      <c r="I266" s="15">
        <v>0</v>
      </c>
      <c r="J266" s="46">
        <v>2000</v>
      </c>
      <c r="K266" s="46">
        <v>2000</v>
      </c>
      <c r="L266" s="46">
        <v>2000</v>
      </c>
      <c r="M266" s="69">
        <v>1943.5</v>
      </c>
      <c r="N266" s="10" t="s">
        <v>4</v>
      </c>
    </row>
    <row r="267" spans="1:14" ht="19.899999999999999" customHeight="1">
      <c r="A267" s="26" t="s">
        <v>28</v>
      </c>
      <c r="B267" s="18">
        <v>18</v>
      </c>
      <c r="C267" s="17">
        <v>1</v>
      </c>
      <c r="D267" s="17">
        <v>13</v>
      </c>
      <c r="E267" s="16" t="s">
        <v>391</v>
      </c>
      <c r="F267" s="28" t="s">
        <v>26</v>
      </c>
      <c r="G267" s="58">
        <f t="shared" si="21"/>
        <v>500</v>
      </c>
      <c r="H267" s="15">
        <v>500</v>
      </c>
      <c r="I267" s="15">
        <v>0</v>
      </c>
      <c r="J267" s="46">
        <v>500</v>
      </c>
      <c r="K267" s="46">
        <v>500</v>
      </c>
      <c r="L267" s="46">
        <v>500</v>
      </c>
      <c r="M267" s="69"/>
      <c r="N267" s="10" t="s">
        <v>4</v>
      </c>
    </row>
    <row r="268" spans="1:14" ht="19.899999999999999" customHeight="1">
      <c r="A268" s="26" t="s">
        <v>28</v>
      </c>
      <c r="B268" s="18">
        <v>18</v>
      </c>
      <c r="C268" s="17">
        <v>1</v>
      </c>
      <c r="D268" s="17">
        <v>13</v>
      </c>
      <c r="E268" s="16" t="s">
        <v>390</v>
      </c>
      <c r="F268" s="28" t="s">
        <v>26</v>
      </c>
      <c r="G268" s="58">
        <f t="shared" ref="G268:G286" si="22">H268+I268</f>
        <v>2286.1999999999998</v>
      </c>
      <c r="H268" s="15">
        <v>2286.1999999999998</v>
      </c>
      <c r="I268" s="15">
        <v>0</v>
      </c>
      <c r="J268" s="46">
        <v>2286.1999999999998</v>
      </c>
      <c r="K268" s="46">
        <v>2286.1999999999998</v>
      </c>
      <c r="L268" s="46">
        <v>2286.1999999999998</v>
      </c>
      <c r="M268" s="69">
        <v>2015.1</v>
      </c>
      <c r="N268" s="10" t="s">
        <v>4</v>
      </c>
    </row>
    <row r="269" spans="1:14" ht="19.899999999999999" customHeight="1">
      <c r="A269" s="26" t="s">
        <v>28</v>
      </c>
      <c r="B269" s="18">
        <v>18</v>
      </c>
      <c r="C269" s="17">
        <v>1</v>
      </c>
      <c r="D269" s="17">
        <v>13</v>
      </c>
      <c r="E269" s="16" t="s">
        <v>389</v>
      </c>
      <c r="F269" s="28" t="s">
        <v>26</v>
      </c>
      <c r="G269" s="58">
        <f t="shared" si="22"/>
        <v>800</v>
      </c>
      <c r="H269" s="15">
        <v>800</v>
      </c>
      <c r="I269" s="15">
        <v>0</v>
      </c>
      <c r="J269" s="46">
        <v>800</v>
      </c>
      <c r="K269" s="46">
        <v>800</v>
      </c>
      <c r="L269" s="46">
        <v>800</v>
      </c>
      <c r="M269" s="69">
        <v>645.29999999999995</v>
      </c>
      <c r="N269" s="10" t="s">
        <v>4</v>
      </c>
    </row>
    <row r="270" spans="1:14" ht="19.899999999999999" customHeight="1">
      <c r="A270" s="26" t="s">
        <v>28</v>
      </c>
      <c r="B270" s="18">
        <v>18</v>
      </c>
      <c r="C270" s="17">
        <v>1</v>
      </c>
      <c r="D270" s="17">
        <v>13</v>
      </c>
      <c r="E270" s="16" t="s">
        <v>388</v>
      </c>
      <c r="F270" s="28" t="s">
        <v>26</v>
      </c>
      <c r="G270" s="58">
        <f t="shared" si="22"/>
        <v>250</v>
      </c>
      <c r="H270" s="15">
        <v>250</v>
      </c>
      <c r="I270" s="15">
        <v>0</v>
      </c>
      <c r="J270" s="46">
        <v>250</v>
      </c>
      <c r="K270" s="46">
        <v>250</v>
      </c>
      <c r="L270" s="46">
        <v>250</v>
      </c>
      <c r="M270" s="69">
        <f>130</f>
        <v>130</v>
      </c>
      <c r="N270" s="10" t="s">
        <v>4</v>
      </c>
    </row>
    <row r="271" spans="1:14" ht="17.25" customHeight="1">
      <c r="A271" s="26" t="s">
        <v>42</v>
      </c>
      <c r="B271" s="18">
        <v>18</v>
      </c>
      <c r="C271" s="17">
        <v>1</v>
      </c>
      <c r="D271" s="17">
        <v>13</v>
      </c>
      <c r="E271" s="16" t="s">
        <v>387</v>
      </c>
      <c r="F271" s="28" t="s">
        <v>40</v>
      </c>
      <c r="G271" s="58">
        <f t="shared" si="22"/>
        <v>36000</v>
      </c>
      <c r="H271" s="15">
        <v>36000</v>
      </c>
      <c r="I271" s="15">
        <v>0</v>
      </c>
      <c r="J271" s="46">
        <v>36000</v>
      </c>
      <c r="K271" s="46">
        <v>36000</v>
      </c>
      <c r="L271" s="46">
        <v>36000</v>
      </c>
      <c r="M271" s="69">
        <v>36000</v>
      </c>
      <c r="N271" s="10" t="s">
        <v>4</v>
      </c>
    </row>
    <row r="272" spans="1:14" ht="19.899999999999999" customHeight="1">
      <c r="A272" s="26" t="s">
        <v>28</v>
      </c>
      <c r="B272" s="18">
        <v>18</v>
      </c>
      <c r="C272" s="17">
        <v>1</v>
      </c>
      <c r="D272" s="17">
        <v>13</v>
      </c>
      <c r="E272" s="16" t="s">
        <v>386</v>
      </c>
      <c r="F272" s="28" t="s">
        <v>26</v>
      </c>
      <c r="G272" s="58">
        <f t="shared" si="22"/>
        <v>972.5</v>
      </c>
      <c r="H272" s="15">
        <v>972.5</v>
      </c>
      <c r="I272" s="15">
        <v>0</v>
      </c>
      <c r="J272" s="46">
        <v>972.5</v>
      </c>
      <c r="K272" s="46">
        <v>972.5</v>
      </c>
      <c r="L272" s="46">
        <v>972.5</v>
      </c>
      <c r="M272" s="69">
        <v>972.5</v>
      </c>
      <c r="N272" s="10" t="s">
        <v>4</v>
      </c>
    </row>
    <row r="273" spans="1:14" ht="17.25" customHeight="1">
      <c r="A273" s="26" t="s">
        <v>42</v>
      </c>
      <c r="B273" s="18">
        <v>18</v>
      </c>
      <c r="C273" s="17">
        <v>1</v>
      </c>
      <c r="D273" s="17">
        <v>13</v>
      </c>
      <c r="E273" s="16" t="s">
        <v>385</v>
      </c>
      <c r="F273" s="28" t="s">
        <v>40</v>
      </c>
      <c r="G273" s="58">
        <f t="shared" si="22"/>
        <v>91</v>
      </c>
      <c r="H273" s="15">
        <v>91</v>
      </c>
      <c r="I273" s="15">
        <v>0</v>
      </c>
      <c r="J273" s="46">
        <v>91</v>
      </c>
      <c r="K273" s="46">
        <v>91</v>
      </c>
      <c r="L273" s="46">
        <v>91</v>
      </c>
      <c r="M273" s="69">
        <v>91</v>
      </c>
      <c r="N273" s="10" t="s">
        <v>4</v>
      </c>
    </row>
    <row r="274" spans="1:14" ht="19.899999999999999" customHeight="1">
      <c r="A274" s="26" t="s">
        <v>28</v>
      </c>
      <c r="B274" s="18">
        <v>18</v>
      </c>
      <c r="C274" s="17">
        <v>1</v>
      </c>
      <c r="D274" s="17">
        <v>13</v>
      </c>
      <c r="E274" s="16" t="s">
        <v>385</v>
      </c>
      <c r="F274" s="28" t="s">
        <v>26</v>
      </c>
      <c r="G274" s="58">
        <f t="shared" si="22"/>
        <v>1958.8</v>
      </c>
      <c r="H274" s="15">
        <v>1958.8</v>
      </c>
      <c r="I274" s="15">
        <v>0</v>
      </c>
      <c r="J274" s="46">
        <v>1958.8</v>
      </c>
      <c r="K274" s="46">
        <v>1958.8</v>
      </c>
      <c r="L274" s="46">
        <v>1958.8</v>
      </c>
      <c r="M274" s="69">
        <f>273.1+419.9+767.4+412.6+48</f>
        <v>1921</v>
      </c>
      <c r="N274" s="10" t="s">
        <v>4</v>
      </c>
    </row>
    <row r="275" spans="1:14" ht="17.25" customHeight="1">
      <c r="A275" s="26" t="s">
        <v>35</v>
      </c>
      <c r="B275" s="18">
        <v>18</v>
      </c>
      <c r="C275" s="17">
        <v>1</v>
      </c>
      <c r="D275" s="17">
        <v>13</v>
      </c>
      <c r="E275" s="16" t="s">
        <v>385</v>
      </c>
      <c r="F275" s="28" t="s">
        <v>33</v>
      </c>
      <c r="G275" s="58">
        <f t="shared" si="22"/>
        <v>16.2</v>
      </c>
      <c r="H275" s="15">
        <v>16.2</v>
      </c>
      <c r="I275" s="15">
        <v>0</v>
      </c>
      <c r="J275" s="46">
        <v>16.2</v>
      </c>
      <c r="K275" s="46">
        <v>16.2</v>
      </c>
      <c r="L275" s="46">
        <v>16.2</v>
      </c>
      <c r="M275" s="69">
        <v>16.2</v>
      </c>
      <c r="N275" s="10" t="s">
        <v>4</v>
      </c>
    </row>
    <row r="276" spans="1:14" ht="19.899999999999999" customHeight="1">
      <c r="A276" s="26" t="s">
        <v>28</v>
      </c>
      <c r="B276" s="18">
        <v>18</v>
      </c>
      <c r="C276" s="17">
        <v>1</v>
      </c>
      <c r="D276" s="17">
        <v>13</v>
      </c>
      <c r="E276" s="16" t="s">
        <v>384</v>
      </c>
      <c r="F276" s="28" t="s">
        <v>26</v>
      </c>
      <c r="G276" s="58">
        <f t="shared" si="22"/>
        <v>2584</v>
      </c>
      <c r="H276" s="15">
        <v>2584</v>
      </c>
      <c r="I276" s="15">
        <v>0</v>
      </c>
      <c r="J276" s="46">
        <v>2584</v>
      </c>
      <c r="K276" s="46">
        <v>2584</v>
      </c>
      <c r="L276" s="46">
        <v>2584</v>
      </c>
      <c r="M276" s="69">
        <f>562.2+46+1240.2+356.3+306.8</f>
        <v>2511.5000000000005</v>
      </c>
      <c r="N276" s="10" t="s">
        <v>4</v>
      </c>
    </row>
    <row r="277" spans="1:14" ht="19.899999999999999" customHeight="1">
      <c r="A277" s="26" t="s">
        <v>28</v>
      </c>
      <c r="B277" s="18">
        <v>18</v>
      </c>
      <c r="C277" s="17">
        <v>1</v>
      </c>
      <c r="D277" s="17">
        <v>13</v>
      </c>
      <c r="E277" s="16" t="s">
        <v>383</v>
      </c>
      <c r="F277" s="28" t="s">
        <v>26</v>
      </c>
      <c r="G277" s="58">
        <f t="shared" si="22"/>
        <v>660</v>
      </c>
      <c r="H277" s="15">
        <v>660</v>
      </c>
      <c r="I277" s="15">
        <v>0</v>
      </c>
      <c r="J277" s="46">
        <v>660</v>
      </c>
      <c r="K277" s="46">
        <v>660</v>
      </c>
      <c r="L277" s="46">
        <v>660</v>
      </c>
      <c r="M277" s="69">
        <v>553.29999999999995</v>
      </c>
      <c r="N277" s="10" t="s">
        <v>4</v>
      </c>
    </row>
    <row r="278" spans="1:14" ht="17.25" customHeight="1">
      <c r="A278" s="26" t="s">
        <v>35</v>
      </c>
      <c r="B278" s="18">
        <v>18</v>
      </c>
      <c r="C278" s="17">
        <v>1</v>
      </c>
      <c r="D278" s="17">
        <v>13</v>
      </c>
      <c r="E278" s="16" t="s">
        <v>382</v>
      </c>
      <c r="F278" s="28" t="s">
        <v>33</v>
      </c>
      <c r="G278" s="58">
        <f t="shared" si="22"/>
        <v>215.7</v>
      </c>
      <c r="H278" s="15">
        <v>215.7</v>
      </c>
      <c r="I278" s="15">
        <v>0</v>
      </c>
      <c r="J278" s="46">
        <v>215.7</v>
      </c>
      <c r="K278" s="46">
        <v>215.7</v>
      </c>
      <c r="L278" s="46">
        <v>215.7</v>
      </c>
      <c r="M278" s="69">
        <v>215.7</v>
      </c>
      <c r="N278" s="10" t="s">
        <v>4</v>
      </c>
    </row>
    <row r="279" spans="1:14" ht="19.899999999999999" customHeight="1">
      <c r="A279" s="26" t="s">
        <v>28</v>
      </c>
      <c r="B279" s="18">
        <v>18</v>
      </c>
      <c r="C279" s="17">
        <v>1</v>
      </c>
      <c r="D279" s="17">
        <v>13</v>
      </c>
      <c r="E279" s="16" t="s">
        <v>381</v>
      </c>
      <c r="F279" s="28" t="s">
        <v>26</v>
      </c>
      <c r="G279" s="58">
        <f t="shared" si="22"/>
        <v>277.5</v>
      </c>
      <c r="H279" s="15">
        <v>277.5</v>
      </c>
      <c r="I279" s="15">
        <v>0</v>
      </c>
      <c r="J279" s="46">
        <v>277.5</v>
      </c>
      <c r="K279" s="46">
        <v>277.5</v>
      </c>
      <c r="L279" s="46">
        <v>277.5</v>
      </c>
      <c r="M279" s="69">
        <v>158.5</v>
      </c>
      <c r="N279" s="10" t="s">
        <v>4</v>
      </c>
    </row>
    <row r="280" spans="1:14" ht="19.899999999999999" customHeight="1">
      <c r="A280" s="26" t="s">
        <v>28</v>
      </c>
      <c r="B280" s="18">
        <v>18</v>
      </c>
      <c r="C280" s="17">
        <v>1</v>
      </c>
      <c r="D280" s="17">
        <v>13</v>
      </c>
      <c r="E280" s="16" t="s">
        <v>380</v>
      </c>
      <c r="F280" s="28" t="s">
        <v>26</v>
      </c>
      <c r="G280" s="58">
        <f t="shared" si="22"/>
        <v>83.4</v>
      </c>
      <c r="H280" s="15">
        <v>83.4</v>
      </c>
      <c r="I280" s="15">
        <v>0</v>
      </c>
      <c r="J280" s="46">
        <v>83.4</v>
      </c>
      <c r="K280" s="46">
        <v>83.4</v>
      </c>
      <c r="L280" s="46">
        <v>83.4</v>
      </c>
      <c r="M280" s="69">
        <v>83.4</v>
      </c>
      <c r="N280" s="10" t="s">
        <v>4</v>
      </c>
    </row>
    <row r="281" spans="1:14" ht="19.899999999999999" customHeight="1">
      <c r="A281" s="26" t="s">
        <v>28</v>
      </c>
      <c r="B281" s="18">
        <v>18</v>
      </c>
      <c r="C281" s="17">
        <v>1</v>
      </c>
      <c r="D281" s="17">
        <v>13</v>
      </c>
      <c r="E281" s="16" t="s">
        <v>379</v>
      </c>
      <c r="F281" s="28" t="s">
        <v>26</v>
      </c>
      <c r="G281" s="58">
        <f t="shared" si="22"/>
        <v>19</v>
      </c>
      <c r="H281" s="15">
        <v>19</v>
      </c>
      <c r="I281" s="15">
        <v>0</v>
      </c>
      <c r="J281" s="46">
        <v>19</v>
      </c>
      <c r="K281" s="46">
        <v>19</v>
      </c>
      <c r="L281" s="46">
        <v>19</v>
      </c>
      <c r="M281" s="69">
        <v>3</v>
      </c>
      <c r="N281" s="10" t="s">
        <v>4</v>
      </c>
    </row>
    <row r="282" spans="1:14" ht="19.899999999999999" customHeight="1">
      <c r="A282" s="26" t="s">
        <v>28</v>
      </c>
      <c r="B282" s="18">
        <v>18</v>
      </c>
      <c r="C282" s="17">
        <v>1</v>
      </c>
      <c r="D282" s="17">
        <v>13</v>
      </c>
      <c r="E282" s="16" t="s">
        <v>378</v>
      </c>
      <c r="F282" s="28" t="s">
        <v>26</v>
      </c>
      <c r="G282" s="58">
        <f t="shared" si="22"/>
        <v>310.3</v>
      </c>
      <c r="H282" s="15">
        <v>310.3</v>
      </c>
      <c r="I282" s="15">
        <v>0</v>
      </c>
      <c r="J282" s="46">
        <v>310.3</v>
      </c>
      <c r="K282" s="46">
        <v>310.3</v>
      </c>
      <c r="L282" s="46">
        <v>310.3</v>
      </c>
      <c r="M282" s="69">
        <v>137</v>
      </c>
      <c r="N282" s="10" t="s">
        <v>4</v>
      </c>
    </row>
    <row r="283" spans="1:14" ht="17.25" customHeight="1">
      <c r="A283" s="26" t="s">
        <v>42</v>
      </c>
      <c r="B283" s="18">
        <v>18</v>
      </c>
      <c r="C283" s="17">
        <v>1</v>
      </c>
      <c r="D283" s="17">
        <v>13</v>
      </c>
      <c r="E283" s="16" t="s">
        <v>377</v>
      </c>
      <c r="F283" s="28" t="s">
        <v>40</v>
      </c>
      <c r="G283" s="58">
        <f t="shared" si="22"/>
        <v>23</v>
      </c>
      <c r="H283" s="15">
        <v>0</v>
      </c>
      <c r="I283" s="15">
        <v>23</v>
      </c>
      <c r="J283" s="46">
        <v>23</v>
      </c>
      <c r="K283" s="46">
        <v>23</v>
      </c>
      <c r="L283" s="46">
        <v>23</v>
      </c>
      <c r="M283" s="69">
        <f>17.7+5.3</f>
        <v>23</v>
      </c>
      <c r="N283" s="10" t="s">
        <v>4</v>
      </c>
    </row>
    <row r="284" spans="1:14" ht="19.899999999999999" customHeight="1">
      <c r="A284" s="26" t="s">
        <v>374</v>
      </c>
      <c r="B284" s="18">
        <v>18</v>
      </c>
      <c r="C284" s="17">
        <v>1</v>
      </c>
      <c r="D284" s="17">
        <v>13</v>
      </c>
      <c r="E284" s="16" t="s">
        <v>10</v>
      </c>
      <c r="F284" s="28" t="s">
        <v>373</v>
      </c>
      <c r="G284" s="58">
        <f t="shared" si="22"/>
        <v>6.3</v>
      </c>
      <c r="H284" s="15">
        <v>6.3</v>
      </c>
      <c r="I284" s="15">
        <v>0</v>
      </c>
      <c r="J284" s="46">
        <v>6.3</v>
      </c>
      <c r="K284" s="46">
        <v>6.3</v>
      </c>
      <c r="L284" s="46">
        <v>6.3</v>
      </c>
      <c r="M284" s="69">
        <v>6.3</v>
      </c>
      <c r="N284" s="10" t="s">
        <v>4</v>
      </c>
    </row>
    <row r="285" spans="1:14" ht="19.899999999999999" customHeight="1">
      <c r="A285" s="26" t="s">
        <v>28</v>
      </c>
      <c r="B285" s="18">
        <v>18</v>
      </c>
      <c r="C285" s="17">
        <v>1</v>
      </c>
      <c r="D285" s="17">
        <v>13</v>
      </c>
      <c r="E285" s="16" t="s">
        <v>10</v>
      </c>
      <c r="F285" s="28" t="s">
        <v>26</v>
      </c>
      <c r="G285" s="58">
        <f t="shared" si="22"/>
        <v>509.9</v>
      </c>
      <c r="H285" s="15">
        <v>509.9</v>
      </c>
      <c r="I285" s="15">
        <v>0</v>
      </c>
      <c r="J285" s="46">
        <v>509.9</v>
      </c>
      <c r="K285" s="46">
        <v>509.9</v>
      </c>
      <c r="L285" s="46">
        <v>509.9</v>
      </c>
      <c r="M285" s="69">
        <v>509.9</v>
      </c>
      <c r="N285" s="10" t="s">
        <v>4</v>
      </c>
    </row>
    <row r="286" spans="1:14" ht="17.25" customHeight="1">
      <c r="A286" s="26" t="s">
        <v>45</v>
      </c>
      <c r="B286" s="18">
        <v>18</v>
      </c>
      <c r="C286" s="17">
        <v>1</v>
      </c>
      <c r="D286" s="17">
        <v>13</v>
      </c>
      <c r="E286" s="16" t="s">
        <v>10</v>
      </c>
      <c r="F286" s="28" t="s">
        <v>44</v>
      </c>
      <c r="G286" s="58">
        <f t="shared" si="22"/>
        <v>110</v>
      </c>
      <c r="H286" s="15">
        <v>110</v>
      </c>
      <c r="I286" s="15">
        <v>0</v>
      </c>
      <c r="J286" s="46">
        <v>110</v>
      </c>
      <c r="K286" s="46">
        <v>110</v>
      </c>
      <c r="L286" s="46">
        <v>110</v>
      </c>
      <c r="M286" s="69">
        <v>110</v>
      </c>
      <c r="N286" s="10" t="s">
        <v>4</v>
      </c>
    </row>
    <row r="287" spans="1:14" ht="17.25" customHeight="1">
      <c r="A287" s="26" t="s">
        <v>11</v>
      </c>
      <c r="B287" s="18">
        <v>18</v>
      </c>
      <c r="C287" s="17">
        <v>1</v>
      </c>
      <c r="D287" s="17">
        <v>13</v>
      </c>
      <c r="E287" s="16" t="s">
        <v>10</v>
      </c>
      <c r="F287" s="28" t="s">
        <v>9</v>
      </c>
      <c r="G287" s="58">
        <f t="shared" ref="G287:G294" si="23">H287+I287</f>
        <v>27</v>
      </c>
      <c r="H287" s="15">
        <v>27</v>
      </c>
      <c r="I287" s="15">
        <v>0</v>
      </c>
      <c r="J287" s="46">
        <v>27</v>
      </c>
      <c r="K287" s="46">
        <v>27</v>
      </c>
      <c r="L287" s="46">
        <v>27</v>
      </c>
      <c r="M287" s="69">
        <v>27</v>
      </c>
      <c r="N287" s="10" t="s">
        <v>4</v>
      </c>
    </row>
    <row r="288" spans="1:14" ht="17.25" customHeight="1">
      <c r="A288" s="26" t="s">
        <v>35</v>
      </c>
      <c r="B288" s="18">
        <v>18</v>
      </c>
      <c r="C288" s="17">
        <v>1</v>
      </c>
      <c r="D288" s="17">
        <v>13</v>
      </c>
      <c r="E288" s="16" t="s">
        <v>10</v>
      </c>
      <c r="F288" s="28" t="s">
        <v>33</v>
      </c>
      <c r="G288" s="58">
        <f t="shared" si="23"/>
        <v>135.6</v>
      </c>
      <c r="H288" s="15">
        <v>135.6</v>
      </c>
      <c r="I288" s="15">
        <v>0</v>
      </c>
      <c r="J288" s="46">
        <v>135.6</v>
      </c>
      <c r="K288" s="46">
        <v>135.6</v>
      </c>
      <c r="L288" s="46">
        <v>135.6</v>
      </c>
      <c r="M288" s="69"/>
      <c r="N288" s="10" t="s">
        <v>4</v>
      </c>
    </row>
    <row r="289" spans="1:14" ht="17.25" customHeight="1">
      <c r="A289" s="26" t="s">
        <v>42</v>
      </c>
      <c r="B289" s="18">
        <v>18</v>
      </c>
      <c r="C289" s="17">
        <v>1</v>
      </c>
      <c r="D289" s="17">
        <v>13</v>
      </c>
      <c r="E289" s="16" t="s">
        <v>376</v>
      </c>
      <c r="F289" s="28" t="s">
        <v>40</v>
      </c>
      <c r="G289" s="58">
        <f t="shared" si="23"/>
        <v>40.700000000000003</v>
      </c>
      <c r="H289" s="15">
        <v>40.700000000000003</v>
      </c>
      <c r="I289" s="15">
        <v>0</v>
      </c>
      <c r="J289" s="46">
        <v>40.700000000000003</v>
      </c>
      <c r="K289" s="46">
        <v>40.700000000000003</v>
      </c>
      <c r="L289" s="46">
        <v>40.700000000000003</v>
      </c>
      <c r="M289" s="69">
        <v>40.700000000000003</v>
      </c>
      <c r="N289" s="10" t="s">
        <v>4</v>
      </c>
    </row>
    <row r="290" spans="1:14" ht="19.899999999999999" customHeight="1">
      <c r="A290" s="26" t="s">
        <v>28</v>
      </c>
      <c r="B290" s="18">
        <v>18</v>
      </c>
      <c r="C290" s="17">
        <v>1</v>
      </c>
      <c r="D290" s="17">
        <v>13</v>
      </c>
      <c r="E290" s="16" t="s">
        <v>376</v>
      </c>
      <c r="F290" s="28" t="s">
        <v>26</v>
      </c>
      <c r="G290" s="58">
        <f t="shared" si="23"/>
        <v>1931.9</v>
      </c>
      <c r="H290" s="15">
        <v>1931.9</v>
      </c>
      <c r="I290" s="15">
        <v>0</v>
      </c>
      <c r="J290" s="46">
        <v>1931.9</v>
      </c>
      <c r="K290" s="46">
        <v>1931.9</v>
      </c>
      <c r="L290" s="46">
        <v>1931.9</v>
      </c>
      <c r="M290" s="69">
        <v>1931.9</v>
      </c>
      <c r="N290" s="10" t="s">
        <v>4</v>
      </c>
    </row>
    <row r="291" spans="1:14" ht="19.899999999999999" customHeight="1">
      <c r="A291" s="26" t="s">
        <v>81</v>
      </c>
      <c r="B291" s="18">
        <v>18</v>
      </c>
      <c r="C291" s="17">
        <v>1</v>
      </c>
      <c r="D291" s="17">
        <v>13</v>
      </c>
      <c r="E291" s="16" t="s">
        <v>376</v>
      </c>
      <c r="F291" s="28" t="s">
        <v>80</v>
      </c>
      <c r="G291" s="58">
        <f t="shared" si="23"/>
        <v>5831.8</v>
      </c>
      <c r="H291" s="15">
        <v>5831.8</v>
      </c>
      <c r="I291" s="15">
        <v>0</v>
      </c>
      <c r="J291" s="46">
        <v>5831.8</v>
      </c>
      <c r="K291" s="46">
        <v>5831.8</v>
      </c>
      <c r="L291" s="46">
        <v>5831.8</v>
      </c>
      <c r="M291" s="69">
        <v>5831.8</v>
      </c>
      <c r="N291" s="10" t="s">
        <v>4</v>
      </c>
    </row>
    <row r="292" spans="1:14" ht="17.25" customHeight="1">
      <c r="A292" s="26" t="s">
        <v>35</v>
      </c>
      <c r="B292" s="18">
        <v>18</v>
      </c>
      <c r="C292" s="17">
        <v>1</v>
      </c>
      <c r="D292" s="17">
        <v>13</v>
      </c>
      <c r="E292" s="16" t="s">
        <v>375</v>
      </c>
      <c r="F292" s="28" t="s">
        <v>33</v>
      </c>
      <c r="G292" s="58">
        <f t="shared" si="23"/>
        <v>200</v>
      </c>
      <c r="H292" s="15">
        <v>200</v>
      </c>
      <c r="I292" s="15">
        <v>0</v>
      </c>
      <c r="J292" s="46">
        <v>200</v>
      </c>
      <c r="K292" s="46">
        <v>200</v>
      </c>
      <c r="L292" s="46">
        <v>200</v>
      </c>
      <c r="M292" s="69">
        <v>0</v>
      </c>
      <c r="N292" s="10" t="s">
        <v>4</v>
      </c>
    </row>
    <row r="293" spans="1:14" ht="19.899999999999999" customHeight="1">
      <c r="A293" s="26" t="s">
        <v>28</v>
      </c>
      <c r="B293" s="18">
        <v>18</v>
      </c>
      <c r="C293" s="17">
        <v>2</v>
      </c>
      <c r="D293" s="17">
        <v>4</v>
      </c>
      <c r="E293" s="16" t="s">
        <v>372</v>
      </c>
      <c r="F293" s="28" t="s">
        <v>26</v>
      </c>
      <c r="G293" s="58">
        <f t="shared" si="23"/>
        <v>20</v>
      </c>
      <c r="H293" s="15">
        <v>20</v>
      </c>
      <c r="I293" s="15">
        <v>0</v>
      </c>
      <c r="J293" s="46">
        <v>20</v>
      </c>
      <c r="K293" s="46">
        <v>20</v>
      </c>
      <c r="L293" s="46">
        <v>20</v>
      </c>
      <c r="M293" s="69">
        <v>20</v>
      </c>
      <c r="N293" s="10" t="s">
        <v>4</v>
      </c>
    </row>
    <row r="294" spans="1:14" ht="19.899999999999999" customHeight="1">
      <c r="A294" s="26" t="s">
        <v>28</v>
      </c>
      <c r="B294" s="18">
        <v>18</v>
      </c>
      <c r="C294" s="17">
        <v>2</v>
      </c>
      <c r="D294" s="17">
        <v>4</v>
      </c>
      <c r="E294" s="16" t="s">
        <v>371</v>
      </c>
      <c r="F294" s="28" t="s">
        <v>26</v>
      </c>
      <c r="G294" s="58">
        <f t="shared" si="23"/>
        <v>460</v>
      </c>
      <c r="H294" s="15">
        <v>460</v>
      </c>
      <c r="I294" s="15">
        <v>0</v>
      </c>
      <c r="J294" s="46">
        <v>460</v>
      </c>
      <c r="K294" s="46">
        <v>460</v>
      </c>
      <c r="L294" s="46">
        <v>460</v>
      </c>
      <c r="M294" s="69">
        <v>460</v>
      </c>
      <c r="N294" s="10" t="s">
        <v>4</v>
      </c>
    </row>
    <row r="295" spans="1:14" ht="19.899999999999999" customHeight="1">
      <c r="A295" s="26" t="s">
        <v>28</v>
      </c>
      <c r="B295" s="18">
        <v>18</v>
      </c>
      <c r="C295" s="17">
        <v>2</v>
      </c>
      <c r="D295" s="17">
        <v>4</v>
      </c>
      <c r="E295" s="16" t="s">
        <v>370</v>
      </c>
      <c r="F295" s="28" t="s">
        <v>26</v>
      </c>
      <c r="G295" s="58">
        <f>H295+I295</f>
        <v>48</v>
      </c>
      <c r="H295" s="15">
        <v>48</v>
      </c>
      <c r="I295" s="15">
        <v>0</v>
      </c>
      <c r="J295" s="46">
        <v>48</v>
      </c>
      <c r="K295" s="46">
        <v>48</v>
      </c>
      <c r="L295" s="46">
        <v>48</v>
      </c>
      <c r="M295" s="69">
        <v>45.9</v>
      </c>
      <c r="N295" s="10" t="s">
        <v>4</v>
      </c>
    </row>
    <row r="296" spans="1:14" ht="19.899999999999999" customHeight="1">
      <c r="A296" s="26" t="s">
        <v>28</v>
      </c>
      <c r="B296" s="18">
        <v>18</v>
      </c>
      <c r="C296" s="17">
        <v>2</v>
      </c>
      <c r="D296" s="17">
        <v>4</v>
      </c>
      <c r="E296" s="16" t="s">
        <v>369</v>
      </c>
      <c r="F296" s="28" t="s">
        <v>26</v>
      </c>
      <c r="G296" s="58">
        <f t="shared" ref="G296:G297" si="24">H296+I296</f>
        <v>12</v>
      </c>
      <c r="H296" s="15">
        <v>12</v>
      </c>
      <c r="I296" s="15">
        <v>0</v>
      </c>
      <c r="J296" s="46">
        <v>12</v>
      </c>
      <c r="K296" s="46">
        <v>12</v>
      </c>
      <c r="L296" s="46">
        <v>12</v>
      </c>
      <c r="M296" s="69">
        <v>12</v>
      </c>
      <c r="N296" s="10" t="s">
        <v>4</v>
      </c>
    </row>
    <row r="297" spans="1:14" ht="19.899999999999999" customHeight="1">
      <c r="A297" s="26" t="s">
        <v>28</v>
      </c>
      <c r="B297" s="18">
        <v>18</v>
      </c>
      <c r="C297" s="17">
        <v>2</v>
      </c>
      <c r="D297" s="17">
        <v>4</v>
      </c>
      <c r="E297" s="16" t="s">
        <v>368</v>
      </c>
      <c r="F297" s="28" t="s">
        <v>26</v>
      </c>
      <c r="G297" s="58">
        <f t="shared" si="24"/>
        <v>1330</v>
      </c>
      <c r="H297" s="15">
        <v>1330</v>
      </c>
      <c r="I297" s="15">
        <v>0</v>
      </c>
      <c r="J297" s="46">
        <v>1330</v>
      </c>
      <c r="K297" s="46">
        <v>1330</v>
      </c>
      <c r="L297" s="46">
        <v>1330</v>
      </c>
      <c r="M297" s="69">
        <v>1330</v>
      </c>
      <c r="N297" s="10" t="s">
        <v>4</v>
      </c>
    </row>
    <row r="298" spans="1:14" ht="19.899999999999999" customHeight="1">
      <c r="A298" s="26" t="s">
        <v>28</v>
      </c>
      <c r="B298" s="18">
        <v>18</v>
      </c>
      <c r="C298" s="17">
        <v>3</v>
      </c>
      <c r="D298" s="17">
        <v>9</v>
      </c>
      <c r="E298" s="16" t="s">
        <v>367</v>
      </c>
      <c r="F298" s="28" t="s">
        <v>26</v>
      </c>
      <c r="G298" s="58">
        <f t="shared" ref="G298:G315" si="25">H298+I298</f>
        <v>100</v>
      </c>
      <c r="H298" s="15">
        <v>100</v>
      </c>
      <c r="I298" s="15">
        <v>0</v>
      </c>
      <c r="J298" s="46">
        <v>100</v>
      </c>
      <c r="K298" s="46">
        <v>100</v>
      </c>
      <c r="L298" s="46">
        <v>100</v>
      </c>
      <c r="M298" s="69"/>
      <c r="N298" s="10" t="s">
        <v>4</v>
      </c>
    </row>
    <row r="299" spans="1:14" ht="17.25" customHeight="1">
      <c r="A299" s="26" t="s">
        <v>42</v>
      </c>
      <c r="B299" s="18">
        <v>18</v>
      </c>
      <c r="C299" s="17">
        <v>3</v>
      </c>
      <c r="D299" s="17">
        <v>9</v>
      </c>
      <c r="E299" s="16" t="s">
        <v>366</v>
      </c>
      <c r="F299" s="28" t="s">
        <v>40</v>
      </c>
      <c r="G299" s="58">
        <f t="shared" si="25"/>
        <v>5045.8999999999996</v>
      </c>
      <c r="H299" s="15">
        <v>5045.8999999999996</v>
      </c>
      <c r="I299" s="15">
        <v>0</v>
      </c>
      <c r="J299" s="46">
        <v>5045.8999999999996</v>
      </c>
      <c r="K299" s="46">
        <v>5045.8999999999996</v>
      </c>
      <c r="L299" s="46">
        <v>5045.8999999999996</v>
      </c>
      <c r="M299" s="69">
        <v>5045.8999999999996</v>
      </c>
      <c r="N299" s="10" t="s">
        <v>4</v>
      </c>
    </row>
    <row r="300" spans="1:14" ht="17.25" customHeight="1">
      <c r="A300" s="26" t="s">
        <v>42</v>
      </c>
      <c r="B300" s="18">
        <v>18</v>
      </c>
      <c r="C300" s="17">
        <v>3</v>
      </c>
      <c r="D300" s="17">
        <v>9</v>
      </c>
      <c r="E300" s="16" t="s">
        <v>365</v>
      </c>
      <c r="F300" s="28" t="s">
        <v>40</v>
      </c>
      <c r="G300" s="58">
        <f t="shared" si="25"/>
        <v>3</v>
      </c>
      <c r="H300" s="15">
        <v>3</v>
      </c>
      <c r="I300" s="15">
        <v>0</v>
      </c>
      <c r="J300" s="46">
        <v>3</v>
      </c>
      <c r="K300" s="46">
        <v>3</v>
      </c>
      <c r="L300" s="46">
        <v>3</v>
      </c>
      <c r="M300" s="69">
        <v>3</v>
      </c>
      <c r="N300" s="10" t="s">
        <v>4</v>
      </c>
    </row>
    <row r="301" spans="1:14" ht="19.899999999999999" customHeight="1">
      <c r="A301" s="26" t="s">
        <v>28</v>
      </c>
      <c r="B301" s="18">
        <v>18</v>
      </c>
      <c r="C301" s="17">
        <v>3</v>
      </c>
      <c r="D301" s="17">
        <v>9</v>
      </c>
      <c r="E301" s="16" t="s">
        <v>365</v>
      </c>
      <c r="F301" s="28" t="s">
        <v>26</v>
      </c>
      <c r="G301" s="58">
        <f t="shared" si="25"/>
        <v>1.8</v>
      </c>
      <c r="H301" s="15">
        <v>1.8</v>
      </c>
      <c r="I301" s="15">
        <v>0</v>
      </c>
      <c r="J301" s="46">
        <v>1.8</v>
      </c>
      <c r="K301" s="46">
        <v>1.8</v>
      </c>
      <c r="L301" s="46">
        <v>1.8</v>
      </c>
      <c r="M301" s="69">
        <v>1.8</v>
      </c>
      <c r="N301" s="10" t="s">
        <v>4</v>
      </c>
    </row>
    <row r="302" spans="1:14" ht="19.899999999999999" customHeight="1">
      <c r="A302" s="26" t="s">
        <v>28</v>
      </c>
      <c r="B302" s="18">
        <v>18</v>
      </c>
      <c r="C302" s="17">
        <v>3</v>
      </c>
      <c r="D302" s="17">
        <v>9</v>
      </c>
      <c r="E302" s="16" t="s">
        <v>364</v>
      </c>
      <c r="F302" s="28" t="s">
        <v>26</v>
      </c>
      <c r="G302" s="58">
        <f t="shared" si="25"/>
        <v>41.2</v>
      </c>
      <c r="H302" s="15">
        <v>41.2</v>
      </c>
      <c r="I302" s="15">
        <v>0</v>
      </c>
      <c r="J302" s="46">
        <v>41.2</v>
      </c>
      <c r="K302" s="46">
        <v>41.2</v>
      </c>
      <c r="L302" s="46">
        <v>41.2</v>
      </c>
      <c r="M302" s="69">
        <v>41.2</v>
      </c>
      <c r="N302" s="10" t="s">
        <v>4</v>
      </c>
    </row>
    <row r="303" spans="1:14" ht="17.25" customHeight="1">
      <c r="A303" s="26" t="s">
        <v>42</v>
      </c>
      <c r="B303" s="18">
        <v>18</v>
      </c>
      <c r="C303" s="17">
        <v>3</v>
      </c>
      <c r="D303" s="17">
        <v>9</v>
      </c>
      <c r="E303" s="16" t="s">
        <v>363</v>
      </c>
      <c r="F303" s="28" t="s">
        <v>40</v>
      </c>
      <c r="G303" s="58">
        <f t="shared" si="25"/>
        <v>3954.1</v>
      </c>
      <c r="H303" s="15">
        <v>3954.1</v>
      </c>
      <c r="I303" s="15">
        <v>0</v>
      </c>
      <c r="J303" s="46">
        <v>3954.1</v>
      </c>
      <c r="K303" s="46">
        <v>3954.1</v>
      </c>
      <c r="L303" s="46">
        <v>3954.1</v>
      </c>
      <c r="M303" s="69">
        <v>3954.1</v>
      </c>
      <c r="N303" s="10" t="s">
        <v>4</v>
      </c>
    </row>
    <row r="304" spans="1:14" ht="19.899999999999999" customHeight="1">
      <c r="A304" s="26" t="s">
        <v>28</v>
      </c>
      <c r="B304" s="18">
        <v>18</v>
      </c>
      <c r="C304" s="17">
        <v>3</v>
      </c>
      <c r="D304" s="17">
        <v>9</v>
      </c>
      <c r="E304" s="16" t="s">
        <v>362</v>
      </c>
      <c r="F304" s="28" t="s">
        <v>26</v>
      </c>
      <c r="G304" s="58">
        <f t="shared" si="25"/>
        <v>30</v>
      </c>
      <c r="H304" s="15">
        <v>30</v>
      </c>
      <c r="I304" s="15">
        <v>0</v>
      </c>
      <c r="J304" s="46">
        <v>30</v>
      </c>
      <c r="K304" s="46">
        <v>30</v>
      </c>
      <c r="L304" s="46">
        <v>30</v>
      </c>
      <c r="M304" s="69">
        <v>25.7</v>
      </c>
      <c r="N304" s="10" t="s">
        <v>4</v>
      </c>
    </row>
    <row r="305" spans="1:14" ht="19.899999999999999" customHeight="1">
      <c r="A305" s="26" t="s">
        <v>28</v>
      </c>
      <c r="B305" s="18">
        <v>18</v>
      </c>
      <c r="C305" s="17">
        <v>3</v>
      </c>
      <c r="D305" s="17">
        <v>9</v>
      </c>
      <c r="E305" s="16" t="s">
        <v>361</v>
      </c>
      <c r="F305" s="28" t="s">
        <v>26</v>
      </c>
      <c r="G305" s="58">
        <f t="shared" si="25"/>
        <v>70</v>
      </c>
      <c r="H305" s="15">
        <v>70</v>
      </c>
      <c r="I305" s="15">
        <v>0</v>
      </c>
      <c r="J305" s="46">
        <v>70</v>
      </c>
      <c r="K305" s="46">
        <v>70</v>
      </c>
      <c r="L305" s="46">
        <v>70</v>
      </c>
      <c r="M305" s="69">
        <v>65.599999999999994</v>
      </c>
      <c r="N305" s="10" t="s">
        <v>4</v>
      </c>
    </row>
    <row r="306" spans="1:14" ht="19.899999999999999" customHeight="1">
      <c r="A306" s="26" t="s">
        <v>28</v>
      </c>
      <c r="B306" s="18">
        <v>18</v>
      </c>
      <c r="C306" s="17">
        <v>3</v>
      </c>
      <c r="D306" s="17">
        <v>9</v>
      </c>
      <c r="E306" s="16" t="s">
        <v>360</v>
      </c>
      <c r="F306" s="28" t="s">
        <v>26</v>
      </c>
      <c r="G306" s="58">
        <f t="shared" si="25"/>
        <v>100</v>
      </c>
      <c r="H306" s="15">
        <v>100</v>
      </c>
      <c r="I306" s="15">
        <v>0</v>
      </c>
      <c r="J306" s="46">
        <v>100</v>
      </c>
      <c r="K306" s="46">
        <v>100</v>
      </c>
      <c r="L306" s="46">
        <v>100</v>
      </c>
      <c r="M306" s="69">
        <f>2.2+57.7+10.9</f>
        <v>70.800000000000011</v>
      </c>
      <c r="N306" s="10" t="s">
        <v>4</v>
      </c>
    </row>
    <row r="307" spans="1:14" ht="19.899999999999999" customHeight="1">
      <c r="A307" s="26" t="s">
        <v>28</v>
      </c>
      <c r="B307" s="18">
        <v>18</v>
      </c>
      <c r="C307" s="17">
        <v>3</v>
      </c>
      <c r="D307" s="17">
        <v>9</v>
      </c>
      <c r="E307" s="16" t="s">
        <v>359</v>
      </c>
      <c r="F307" s="28" t="s">
        <v>26</v>
      </c>
      <c r="G307" s="58">
        <f t="shared" si="25"/>
        <v>22.2</v>
      </c>
      <c r="H307" s="15">
        <v>22.2</v>
      </c>
      <c r="I307" s="15">
        <v>0</v>
      </c>
      <c r="J307" s="46">
        <v>22.2</v>
      </c>
      <c r="K307" s="46">
        <v>22.2</v>
      </c>
      <c r="L307" s="46">
        <v>22.2</v>
      </c>
      <c r="M307" s="69">
        <f>21.7</f>
        <v>21.7</v>
      </c>
      <c r="N307" s="10" t="s">
        <v>4</v>
      </c>
    </row>
    <row r="308" spans="1:14" ht="17.25" customHeight="1">
      <c r="A308" s="26" t="s">
        <v>35</v>
      </c>
      <c r="B308" s="18">
        <v>18</v>
      </c>
      <c r="C308" s="17">
        <v>3</v>
      </c>
      <c r="D308" s="17">
        <v>9</v>
      </c>
      <c r="E308" s="16" t="s">
        <v>358</v>
      </c>
      <c r="F308" s="28" t="s">
        <v>33</v>
      </c>
      <c r="G308" s="58">
        <f t="shared" si="25"/>
        <v>1.8</v>
      </c>
      <c r="H308" s="15">
        <v>1.8</v>
      </c>
      <c r="I308" s="15">
        <v>0</v>
      </c>
      <c r="J308" s="46">
        <v>1.8</v>
      </c>
      <c r="K308" s="46">
        <v>1.8</v>
      </c>
      <c r="L308" s="46">
        <v>1.8</v>
      </c>
      <c r="M308" s="69">
        <f>1.8</f>
        <v>1.8</v>
      </c>
      <c r="N308" s="10" t="s">
        <v>4</v>
      </c>
    </row>
    <row r="309" spans="1:14" ht="19.899999999999999" customHeight="1">
      <c r="A309" s="26" t="s">
        <v>28</v>
      </c>
      <c r="B309" s="18">
        <v>18</v>
      </c>
      <c r="C309" s="17">
        <v>3</v>
      </c>
      <c r="D309" s="17">
        <v>9</v>
      </c>
      <c r="E309" s="16" t="s">
        <v>357</v>
      </c>
      <c r="F309" s="28" t="s">
        <v>26</v>
      </c>
      <c r="G309" s="58">
        <f t="shared" si="25"/>
        <v>60</v>
      </c>
      <c r="H309" s="15">
        <v>60</v>
      </c>
      <c r="I309" s="15">
        <v>0</v>
      </c>
      <c r="J309" s="46">
        <v>60</v>
      </c>
      <c r="K309" s="46">
        <v>60</v>
      </c>
      <c r="L309" s="46">
        <v>60</v>
      </c>
      <c r="M309" s="69">
        <v>39</v>
      </c>
      <c r="N309" s="10" t="s">
        <v>4</v>
      </c>
    </row>
    <row r="310" spans="1:14" ht="19.899999999999999" customHeight="1">
      <c r="A310" s="26" t="s">
        <v>28</v>
      </c>
      <c r="B310" s="18">
        <v>18</v>
      </c>
      <c r="C310" s="17">
        <v>3</v>
      </c>
      <c r="D310" s="17">
        <v>9</v>
      </c>
      <c r="E310" s="16" t="s">
        <v>356</v>
      </c>
      <c r="F310" s="28" t="s">
        <v>26</v>
      </c>
      <c r="G310" s="58">
        <f t="shared" si="25"/>
        <v>90</v>
      </c>
      <c r="H310" s="15">
        <v>90</v>
      </c>
      <c r="I310" s="15">
        <v>0</v>
      </c>
      <c r="J310" s="46">
        <v>90</v>
      </c>
      <c r="K310" s="46">
        <v>90</v>
      </c>
      <c r="L310" s="46">
        <v>90</v>
      </c>
      <c r="M310" s="69">
        <v>90</v>
      </c>
      <c r="N310" s="10" t="s">
        <v>4</v>
      </c>
    </row>
    <row r="311" spans="1:14" ht="19.899999999999999" customHeight="1">
      <c r="A311" s="26" t="s">
        <v>28</v>
      </c>
      <c r="B311" s="18">
        <v>18</v>
      </c>
      <c r="C311" s="17">
        <v>3</v>
      </c>
      <c r="D311" s="17">
        <v>9</v>
      </c>
      <c r="E311" s="16" t="s">
        <v>355</v>
      </c>
      <c r="F311" s="28" t="s">
        <v>26</v>
      </c>
      <c r="G311" s="58">
        <f t="shared" si="25"/>
        <v>60</v>
      </c>
      <c r="H311" s="15">
        <v>60</v>
      </c>
      <c r="I311" s="15">
        <v>0</v>
      </c>
      <c r="J311" s="46">
        <v>60</v>
      </c>
      <c r="K311" s="46">
        <v>60</v>
      </c>
      <c r="L311" s="46">
        <v>60</v>
      </c>
      <c r="M311" s="69">
        <v>0</v>
      </c>
      <c r="N311" s="10" t="s">
        <v>4</v>
      </c>
    </row>
    <row r="312" spans="1:14" ht="19.899999999999999" customHeight="1">
      <c r="A312" s="26" t="s">
        <v>28</v>
      </c>
      <c r="B312" s="18">
        <v>18</v>
      </c>
      <c r="C312" s="17">
        <v>3</v>
      </c>
      <c r="D312" s="17">
        <v>9</v>
      </c>
      <c r="E312" s="16" t="s">
        <v>354</v>
      </c>
      <c r="F312" s="28" t="s">
        <v>26</v>
      </c>
      <c r="G312" s="58">
        <f t="shared" si="25"/>
        <v>50</v>
      </c>
      <c r="H312" s="15">
        <v>50</v>
      </c>
      <c r="I312" s="15">
        <v>0</v>
      </c>
      <c r="J312" s="46">
        <v>50</v>
      </c>
      <c r="K312" s="46">
        <v>50</v>
      </c>
      <c r="L312" s="46">
        <v>50</v>
      </c>
      <c r="M312" s="69">
        <v>0</v>
      </c>
      <c r="N312" s="10" t="s">
        <v>4</v>
      </c>
    </row>
    <row r="313" spans="1:14" ht="19.899999999999999" customHeight="1">
      <c r="A313" s="26" t="s">
        <v>28</v>
      </c>
      <c r="B313" s="18">
        <v>18</v>
      </c>
      <c r="C313" s="17">
        <v>3</v>
      </c>
      <c r="D313" s="17">
        <v>9</v>
      </c>
      <c r="E313" s="16" t="s">
        <v>353</v>
      </c>
      <c r="F313" s="28" t="s">
        <v>26</v>
      </c>
      <c r="G313" s="58">
        <f t="shared" si="25"/>
        <v>200</v>
      </c>
      <c r="H313" s="15">
        <v>200</v>
      </c>
      <c r="I313" s="15">
        <v>0</v>
      </c>
      <c r="J313" s="46">
        <v>200</v>
      </c>
      <c r="K313" s="46">
        <v>200</v>
      </c>
      <c r="L313" s="46">
        <v>200</v>
      </c>
      <c r="M313" s="69">
        <v>0</v>
      </c>
      <c r="N313" s="10" t="s">
        <v>4</v>
      </c>
    </row>
    <row r="314" spans="1:14" ht="19.899999999999999" customHeight="1">
      <c r="A314" s="26" t="s">
        <v>28</v>
      </c>
      <c r="B314" s="18">
        <v>18</v>
      </c>
      <c r="C314" s="17">
        <v>3</v>
      </c>
      <c r="D314" s="17">
        <v>9</v>
      </c>
      <c r="E314" s="16" t="s">
        <v>352</v>
      </c>
      <c r="F314" s="28" t="s">
        <v>26</v>
      </c>
      <c r="G314" s="58">
        <f t="shared" si="25"/>
        <v>0</v>
      </c>
      <c r="H314" s="15">
        <v>0</v>
      </c>
      <c r="I314" s="15">
        <v>0</v>
      </c>
      <c r="J314" s="46">
        <v>146</v>
      </c>
      <c r="K314" s="46">
        <v>146</v>
      </c>
      <c r="L314" s="46">
        <v>146</v>
      </c>
      <c r="M314" s="69">
        <v>0</v>
      </c>
      <c r="N314" s="10" t="s">
        <v>4</v>
      </c>
    </row>
    <row r="315" spans="1:14" ht="19.899999999999999" customHeight="1">
      <c r="A315" s="26" t="s">
        <v>28</v>
      </c>
      <c r="B315" s="18">
        <v>18</v>
      </c>
      <c r="C315" s="17">
        <v>3</v>
      </c>
      <c r="D315" s="17">
        <v>9</v>
      </c>
      <c r="E315" s="16" t="s">
        <v>351</v>
      </c>
      <c r="F315" s="28" t="s">
        <v>26</v>
      </c>
      <c r="G315" s="58">
        <f t="shared" si="25"/>
        <v>0</v>
      </c>
      <c r="H315" s="15">
        <v>0</v>
      </c>
      <c r="I315" s="15">
        <v>0</v>
      </c>
      <c r="J315" s="46">
        <v>1500</v>
      </c>
      <c r="K315" s="46">
        <v>1500</v>
      </c>
      <c r="L315" s="46">
        <v>1500</v>
      </c>
      <c r="M315" s="69">
        <v>1500</v>
      </c>
      <c r="N315" s="10" t="s">
        <v>4</v>
      </c>
    </row>
    <row r="316" spans="1:14" ht="19.899999999999999" customHeight="1">
      <c r="A316" s="26" t="s">
        <v>28</v>
      </c>
      <c r="B316" s="18">
        <v>18</v>
      </c>
      <c r="C316" s="17">
        <v>3</v>
      </c>
      <c r="D316" s="17">
        <v>14</v>
      </c>
      <c r="E316" s="16" t="s">
        <v>350</v>
      </c>
      <c r="F316" s="28" t="s">
        <v>26</v>
      </c>
      <c r="G316" s="58">
        <f t="shared" ref="G316:G326" si="26">H316+I316</f>
        <v>1795.1</v>
      </c>
      <c r="H316" s="15">
        <v>1795.1</v>
      </c>
      <c r="I316" s="15">
        <v>0</v>
      </c>
      <c r="J316" s="46">
        <v>1795.1</v>
      </c>
      <c r="K316" s="46">
        <v>1795.1</v>
      </c>
      <c r="L316" s="46">
        <v>1795.1</v>
      </c>
      <c r="M316" s="69">
        <v>1795.1</v>
      </c>
      <c r="N316" s="10" t="s">
        <v>4</v>
      </c>
    </row>
    <row r="317" spans="1:14" ht="19.899999999999999" customHeight="1">
      <c r="A317" s="26" t="s">
        <v>28</v>
      </c>
      <c r="B317" s="18">
        <v>18</v>
      </c>
      <c r="C317" s="17">
        <v>3</v>
      </c>
      <c r="D317" s="17">
        <v>14</v>
      </c>
      <c r="E317" s="16" t="s">
        <v>349</v>
      </c>
      <c r="F317" s="28" t="s">
        <v>26</v>
      </c>
      <c r="G317" s="58">
        <f t="shared" si="26"/>
        <v>200</v>
      </c>
      <c r="H317" s="15">
        <v>200</v>
      </c>
      <c r="I317" s="15">
        <v>0</v>
      </c>
      <c r="J317" s="46">
        <v>200</v>
      </c>
      <c r="K317" s="46">
        <v>200</v>
      </c>
      <c r="L317" s="46">
        <v>200</v>
      </c>
      <c r="M317" s="69">
        <v>0</v>
      </c>
      <c r="N317" s="10" t="s">
        <v>4</v>
      </c>
    </row>
    <row r="318" spans="1:14" ht="19.899999999999999" customHeight="1">
      <c r="A318" s="26" t="s">
        <v>28</v>
      </c>
      <c r="B318" s="18">
        <v>18</v>
      </c>
      <c r="C318" s="17">
        <v>3</v>
      </c>
      <c r="D318" s="17">
        <v>14</v>
      </c>
      <c r="E318" s="16" t="s">
        <v>348</v>
      </c>
      <c r="F318" s="28" t="s">
        <v>26</v>
      </c>
      <c r="G318" s="58">
        <f t="shared" si="26"/>
        <v>1000</v>
      </c>
      <c r="H318" s="15">
        <v>1000</v>
      </c>
      <c r="I318" s="15">
        <v>0</v>
      </c>
      <c r="J318" s="46">
        <v>1000</v>
      </c>
      <c r="K318" s="46">
        <v>1000</v>
      </c>
      <c r="L318" s="46">
        <v>1000</v>
      </c>
      <c r="M318" s="69">
        <v>0</v>
      </c>
      <c r="N318" s="10" t="s">
        <v>4</v>
      </c>
    </row>
    <row r="319" spans="1:14" ht="19.899999999999999" customHeight="1">
      <c r="A319" s="26" t="s">
        <v>28</v>
      </c>
      <c r="B319" s="18">
        <v>18</v>
      </c>
      <c r="C319" s="17">
        <v>3</v>
      </c>
      <c r="D319" s="17">
        <v>14</v>
      </c>
      <c r="E319" s="16" t="s">
        <v>347</v>
      </c>
      <c r="F319" s="28" t="s">
        <v>26</v>
      </c>
      <c r="G319" s="58">
        <f t="shared" si="26"/>
        <v>200</v>
      </c>
      <c r="H319" s="15">
        <v>200</v>
      </c>
      <c r="I319" s="15">
        <v>0</v>
      </c>
      <c r="J319" s="46">
        <v>200</v>
      </c>
      <c r="K319" s="46">
        <v>200</v>
      </c>
      <c r="L319" s="46">
        <v>200</v>
      </c>
      <c r="M319" s="69">
        <v>0</v>
      </c>
      <c r="N319" s="10" t="s">
        <v>4</v>
      </c>
    </row>
    <row r="320" spans="1:14" ht="19.899999999999999" customHeight="1">
      <c r="A320" s="26" t="s">
        <v>28</v>
      </c>
      <c r="B320" s="18">
        <v>18</v>
      </c>
      <c r="C320" s="17">
        <v>3</v>
      </c>
      <c r="D320" s="17">
        <v>14</v>
      </c>
      <c r="E320" s="16" t="s">
        <v>346</v>
      </c>
      <c r="F320" s="28" t="s">
        <v>26</v>
      </c>
      <c r="G320" s="58">
        <f t="shared" si="26"/>
        <v>100</v>
      </c>
      <c r="H320" s="15">
        <v>100</v>
      </c>
      <c r="I320" s="15">
        <v>0</v>
      </c>
      <c r="J320" s="46">
        <v>100</v>
      </c>
      <c r="K320" s="46">
        <v>100</v>
      </c>
      <c r="L320" s="46">
        <v>100</v>
      </c>
      <c r="M320" s="69">
        <v>0</v>
      </c>
      <c r="N320" s="10" t="s">
        <v>4</v>
      </c>
    </row>
    <row r="321" spans="1:14" ht="19.899999999999999" customHeight="1">
      <c r="A321" s="26" t="s">
        <v>28</v>
      </c>
      <c r="B321" s="18">
        <v>18</v>
      </c>
      <c r="C321" s="17">
        <v>3</v>
      </c>
      <c r="D321" s="17">
        <v>14</v>
      </c>
      <c r="E321" s="16" t="s">
        <v>345</v>
      </c>
      <c r="F321" s="28" t="s">
        <v>26</v>
      </c>
      <c r="G321" s="58">
        <f t="shared" si="26"/>
        <v>1000</v>
      </c>
      <c r="H321" s="15">
        <v>1000</v>
      </c>
      <c r="I321" s="15">
        <v>0</v>
      </c>
      <c r="J321" s="46">
        <v>1000</v>
      </c>
      <c r="K321" s="46">
        <v>1000</v>
      </c>
      <c r="L321" s="46">
        <v>1000</v>
      </c>
      <c r="M321" s="69">
        <v>0</v>
      </c>
      <c r="N321" s="10" t="s">
        <v>4</v>
      </c>
    </row>
    <row r="322" spans="1:14" ht="19.899999999999999" customHeight="1">
      <c r="A322" s="26" t="s">
        <v>28</v>
      </c>
      <c r="B322" s="18">
        <v>18</v>
      </c>
      <c r="C322" s="17">
        <v>4</v>
      </c>
      <c r="D322" s="17">
        <v>8</v>
      </c>
      <c r="E322" s="16" t="s">
        <v>344</v>
      </c>
      <c r="F322" s="28" t="s">
        <v>26</v>
      </c>
      <c r="G322" s="58">
        <f t="shared" si="26"/>
        <v>278</v>
      </c>
      <c r="H322" s="15">
        <v>0</v>
      </c>
      <c r="I322" s="15">
        <v>278</v>
      </c>
      <c r="J322" s="46">
        <v>278</v>
      </c>
      <c r="K322" s="46">
        <v>278</v>
      </c>
      <c r="L322" s="46">
        <v>278</v>
      </c>
      <c r="M322" s="69">
        <v>185.4</v>
      </c>
      <c r="N322" s="10" t="s">
        <v>4</v>
      </c>
    </row>
    <row r="323" spans="1:14" ht="19.899999999999999" customHeight="1">
      <c r="A323" s="26" t="s">
        <v>28</v>
      </c>
      <c r="B323" s="18">
        <v>18</v>
      </c>
      <c r="C323" s="17">
        <v>4</v>
      </c>
      <c r="D323" s="17">
        <v>8</v>
      </c>
      <c r="E323" s="16" t="s">
        <v>343</v>
      </c>
      <c r="F323" s="28" t="s">
        <v>26</v>
      </c>
      <c r="G323" s="58">
        <f t="shared" si="26"/>
        <v>56712.5</v>
      </c>
      <c r="H323" s="15">
        <v>56712.5</v>
      </c>
      <c r="I323" s="15">
        <v>0</v>
      </c>
      <c r="J323" s="46">
        <v>56712.5</v>
      </c>
      <c r="K323" s="46">
        <v>56712.5</v>
      </c>
      <c r="L323" s="46">
        <v>56712.5</v>
      </c>
      <c r="M323" s="69">
        <v>28025.1</v>
      </c>
      <c r="N323" s="10" t="s">
        <v>4</v>
      </c>
    </row>
    <row r="324" spans="1:14" ht="19.899999999999999" customHeight="1">
      <c r="A324" s="26" t="s">
        <v>28</v>
      </c>
      <c r="B324" s="18">
        <v>18</v>
      </c>
      <c r="C324" s="17">
        <v>4</v>
      </c>
      <c r="D324" s="17">
        <v>9</v>
      </c>
      <c r="E324" s="16" t="s">
        <v>342</v>
      </c>
      <c r="F324" s="28" t="s">
        <v>26</v>
      </c>
      <c r="G324" s="58">
        <f t="shared" si="26"/>
        <v>30425</v>
      </c>
      <c r="H324" s="15">
        <v>30425</v>
      </c>
      <c r="I324" s="15">
        <v>0</v>
      </c>
      <c r="J324" s="46">
        <v>30425</v>
      </c>
      <c r="K324" s="46">
        <v>30425</v>
      </c>
      <c r="L324" s="46">
        <v>30425</v>
      </c>
      <c r="M324" s="69">
        <v>6657.5</v>
      </c>
      <c r="N324" s="10" t="s">
        <v>4</v>
      </c>
    </row>
    <row r="325" spans="1:14" ht="19.899999999999999" customHeight="1">
      <c r="A325" s="26" t="s">
        <v>28</v>
      </c>
      <c r="B325" s="18">
        <v>18</v>
      </c>
      <c r="C325" s="17">
        <v>4</v>
      </c>
      <c r="D325" s="17">
        <v>9</v>
      </c>
      <c r="E325" s="16" t="s">
        <v>341</v>
      </c>
      <c r="F325" s="28" t="s">
        <v>26</v>
      </c>
      <c r="G325" s="58">
        <f t="shared" si="26"/>
        <v>232.6</v>
      </c>
      <c r="H325" s="15">
        <v>232.6</v>
      </c>
      <c r="I325" s="15">
        <v>0</v>
      </c>
      <c r="J325" s="46">
        <v>232.6</v>
      </c>
      <c r="K325" s="46">
        <v>232.6</v>
      </c>
      <c r="L325" s="46">
        <v>232.6</v>
      </c>
      <c r="M325" s="69">
        <v>232.6</v>
      </c>
      <c r="N325" s="10" t="s">
        <v>4</v>
      </c>
    </row>
    <row r="326" spans="1:14" ht="19.899999999999999" customHeight="1">
      <c r="A326" s="26" t="s">
        <v>28</v>
      </c>
      <c r="B326" s="18">
        <v>18</v>
      </c>
      <c r="C326" s="17">
        <v>4</v>
      </c>
      <c r="D326" s="17">
        <v>9</v>
      </c>
      <c r="E326" s="16" t="s">
        <v>340</v>
      </c>
      <c r="F326" s="28" t="s">
        <v>26</v>
      </c>
      <c r="G326" s="58">
        <f t="shared" si="26"/>
        <v>10475</v>
      </c>
      <c r="H326" s="15">
        <v>0</v>
      </c>
      <c r="I326" s="15">
        <v>10475</v>
      </c>
      <c r="J326" s="46">
        <v>10475</v>
      </c>
      <c r="K326" s="46">
        <v>10475</v>
      </c>
      <c r="L326" s="46">
        <v>10475</v>
      </c>
      <c r="M326" s="69">
        <v>753.4</v>
      </c>
      <c r="N326" s="10" t="s">
        <v>4</v>
      </c>
    </row>
    <row r="327" spans="1:14" ht="19.899999999999999" customHeight="1">
      <c r="A327" s="26" t="s">
        <v>28</v>
      </c>
      <c r="B327" s="18">
        <v>18</v>
      </c>
      <c r="C327" s="17">
        <v>4</v>
      </c>
      <c r="D327" s="17">
        <v>9</v>
      </c>
      <c r="E327" s="16" t="s">
        <v>339</v>
      </c>
      <c r="F327" s="28" t="s">
        <v>26</v>
      </c>
      <c r="G327" s="58">
        <f t="shared" ref="G327:G330" si="27">H327+I327</f>
        <v>42674</v>
      </c>
      <c r="H327" s="15">
        <v>42674</v>
      </c>
      <c r="I327" s="15">
        <v>0</v>
      </c>
      <c r="J327" s="46">
        <v>42674</v>
      </c>
      <c r="K327" s="46">
        <v>42674</v>
      </c>
      <c r="L327" s="46">
        <v>42674</v>
      </c>
      <c r="M327" s="69">
        <v>36770.6</v>
      </c>
      <c r="N327" s="10" t="s">
        <v>4</v>
      </c>
    </row>
    <row r="328" spans="1:14" ht="19.899999999999999" customHeight="1">
      <c r="A328" s="26" t="s">
        <v>28</v>
      </c>
      <c r="B328" s="18">
        <v>18</v>
      </c>
      <c r="C328" s="17">
        <v>4</v>
      </c>
      <c r="D328" s="17">
        <v>9</v>
      </c>
      <c r="E328" s="16" t="s">
        <v>338</v>
      </c>
      <c r="F328" s="28" t="s">
        <v>26</v>
      </c>
      <c r="G328" s="58">
        <f t="shared" si="27"/>
        <v>2278.3000000000002</v>
      </c>
      <c r="H328" s="15">
        <v>2278.3000000000002</v>
      </c>
      <c r="I328" s="15">
        <v>0</v>
      </c>
      <c r="J328" s="46">
        <v>2278.3000000000002</v>
      </c>
      <c r="K328" s="46">
        <v>2278.3000000000002</v>
      </c>
      <c r="L328" s="46">
        <v>2278.3000000000002</v>
      </c>
      <c r="M328" s="69"/>
      <c r="N328" s="10" t="s">
        <v>4</v>
      </c>
    </row>
    <row r="329" spans="1:14" ht="19.899999999999999" customHeight="1">
      <c r="A329" s="26" t="s">
        <v>28</v>
      </c>
      <c r="B329" s="18">
        <v>18</v>
      </c>
      <c r="C329" s="17">
        <v>4</v>
      </c>
      <c r="D329" s="17">
        <v>9</v>
      </c>
      <c r="E329" s="16" t="s">
        <v>337</v>
      </c>
      <c r="F329" s="28" t="s">
        <v>26</v>
      </c>
      <c r="G329" s="58">
        <f t="shared" si="27"/>
        <v>4813</v>
      </c>
      <c r="H329" s="15">
        <v>4813</v>
      </c>
      <c r="I329" s="15">
        <v>0</v>
      </c>
      <c r="J329" s="46">
        <v>4813</v>
      </c>
      <c r="K329" s="46">
        <v>4813</v>
      </c>
      <c r="L329" s="46">
        <v>4813</v>
      </c>
      <c r="M329" s="69">
        <v>913</v>
      </c>
      <c r="N329" s="10" t="s">
        <v>4</v>
      </c>
    </row>
    <row r="330" spans="1:14" ht="17.25" customHeight="1">
      <c r="A330" s="26" t="s">
        <v>35</v>
      </c>
      <c r="B330" s="18">
        <v>18</v>
      </c>
      <c r="C330" s="17">
        <v>4</v>
      </c>
      <c r="D330" s="17">
        <v>9</v>
      </c>
      <c r="E330" s="16" t="s">
        <v>10</v>
      </c>
      <c r="F330" s="28" t="s">
        <v>33</v>
      </c>
      <c r="G330" s="58">
        <f t="shared" si="27"/>
        <v>490</v>
      </c>
      <c r="H330" s="15">
        <v>490</v>
      </c>
      <c r="I330" s="15">
        <v>0</v>
      </c>
      <c r="J330" s="46">
        <v>490</v>
      </c>
      <c r="K330" s="46">
        <v>490</v>
      </c>
      <c r="L330" s="46">
        <v>490</v>
      </c>
      <c r="M330" s="69">
        <v>490</v>
      </c>
      <c r="N330" s="10" t="s">
        <v>4</v>
      </c>
    </row>
    <row r="331" spans="1:14" s="82" customFormat="1" ht="19.899999999999999" customHeight="1">
      <c r="A331" s="73" t="s">
        <v>28</v>
      </c>
      <c r="B331" s="74">
        <v>18</v>
      </c>
      <c r="C331" s="75">
        <v>4</v>
      </c>
      <c r="D331" s="75">
        <v>10</v>
      </c>
      <c r="E331" s="76" t="s">
        <v>336</v>
      </c>
      <c r="F331" s="77" t="s">
        <v>26</v>
      </c>
      <c r="G331" s="78">
        <f t="shared" ref="G331:G340" si="28">H331+I331</f>
        <v>277</v>
      </c>
      <c r="H331" s="79">
        <v>0</v>
      </c>
      <c r="I331" s="79">
        <v>277</v>
      </c>
      <c r="J331" s="80">
        <v>277</v>
      </c>
      <c r="K331" s="80">
        <v>277</v>
      </c>
      <c r="L331" s="80">
        <v>277</v>
      </c>
      <c r="M331" s="72">
        <v>0</v>
      </c>
      <c r="N331" s="81" t="s">
        <v>4</v>
      </c>
    </row>
    <row r="332" spans="1:14" ht="19.899999999999999" customHeight="1">
      <c r="A332" s="26" t="s">
        <v>28</v>
      </c>
      <c r="B332" s="18">
        <v>18</v>
      </c>
      <c r="C332" s="17">
        <v>4</v>
      </c>
      <c r="D332" s="17">
        <v>10</v>
      </c>
      <c r="E332" s="16" t="s">
        <v>335</v>
      </c>
      <c r="F332" s="28" t="s">
        <v>26</v>
      </c>
      <c r="G332" s="58">
        <f t="shared" si="28"/>
        <v>5163.5</v>
      </c>
      <c r="H332" s="15">
        <v>5163.5</v>
      </c>
      <c r="I332" s="15">
        <v>0</v>
      </c>
      <c r="J332" s="46">
        <v>5163.5</v>
      </c>
      <c r="K332" s="46">
        <v>5163.5</v>
      </c>
      <c r="L332" s="46">
        <v>5163.5</v>
      </c>
      <c r="M332" s="69">
        <f>4171.9+561.9</f>
        <v>4733.7999999999993</v>
      </c>
      <c r="N332" s="10" t="s">
        <v>4</v>
      </c>
    </row>
    <row r="333" spans="1:14" ht="19.899999999999999" customHeight="1">
      <c r="A333" s="26" t="s">
        <v>28</v>
      </c>
      <c r="B333" s="18">
        <v>18</v>
      </c>
      <c r="C333" s="17">
        <v>4</v>
      </c>
      <c r="D333" s="17">
        <v>10</v>
      </c>
      <c r="E333" s="16" t="s">
        <v>334</v>
      </c>
      <c r="F333" s="28" t="s">
        <v>26</v>
      </c>
      <c r="G333" s="58">
        <f t="shared" si="28"/>
        <v>2809</v>
      </c>
      <c r="H333" s="15">
        <v>2809</v>
      </c>
      <c r="I333" s="15">
        <v>0</v>
      </c>
      <c r="J333" s="46">
        <v>2809</v>
      </c>
      <c r="K333" s="46">
        <v>2809</v>
      </c>
      <c r="L333" s="46">
        <v>2809</v>
      </c>
      <c r="M333" s="69">
        <f>656.1</f>
        <v>656.1</v>
      </c>
      <c r="N333" s="10" t="s">
        <v>4</v>
      </c>
    </row>
    <row r="334" spans="1:14" ht="19.899999999999999" customHeight="1">
      <c r="A334" s="26" t="s">
        <v>28</v>
      </c>
      <c r="B334" s="18">
        <v>18</v>
      </c>
      <c r="C334" s="17">
        <v>4</v>
      </c>
      <c r="D334" s="17">
        <v>10</v>
      </c>
      <c r="E334" s="16" t="s">
        <v>333</v>
      </c>
      <c r="F334" s="28" t="s">
        <v>26</v>
      </c>
      <c r="G334" s="58">
        <f t="shared" si="28"/>
        <v>337.5</v>
      </c>
      <c r="H334" s="15">
        <v>337.5</v>
      </c>
      <c r="I334" s="15">
        <v>0</v>
      </c>
      <c r="J334" s="46">
        <v>337.5</v>
      </c>
      <c r="K334" s="46">
        <v>337.5</v>
      </c>
      <c r="L334" s="46">
        <v>337.5</v>
      </c>
      <c r="M334" s="69">
        <f>143+179.5</f>
        <v>322.5</v>
      </c>
      <c r="N334" s="10" t="s">
        <v>4</v>
      </c>
    </row>
    <row r="335" spans="1:14" ht="19.899999999999999" customHeight="1">
      <c r="A335" s="26" t="s">
        <v>28</v>
      </c>
      <c r="B335" s="18">
        <v>18</v>
      </c>
      <c r="C335" s="17">
        <v>4</v>
      </c>
      <c r="D335" s="17">
        <v>10</v>
      </c>
      <c r="E335" s="16" t="s">
        <v>332</v>
      </c>
      <c r="F335" s="28" t="s">
        <v>26</v>
      </c>
      <c r="G335" s="58">
        <f t="shared" si="28"/>
        <v>1369</v>
      </c>
      <c r="H335" s="15">
        <v>1369</v>
      </c>
      <c r="I335" s="15">
        <v>0</v>
      </c>
      <c r="J335" s="46">
        <v>1369</v>
      </c>
      <c r="K335" s="46">
        <v>1369</v>
      </c>
      <c r="L335" s="46">
        <v>1369</v>
      </c>
      <c r="M335" s="69">
        <f>304.5</f>
        <v>304.5</v>
      </c>
      <c r="N335" s="10" t="s">
        <v>4</v>
      </c>
    </row>
    <row r="336" spans="1:14" ht="19.899999999999999" customHeight="1">
      <c r="A336" s="26" t="s">
        <v>28</v>
      </c>
      <c r="B336" s="18">
        <v>18</v>
      </c>
      <c r="C336" s="17">
        <v>4</v>
      </c>
      <c r="D336" s="17">
        <v>10</v>
      </c>
      <c r="E336" s="16" t="s">
        <v>331</v>
      </c>
      <c r="F336" s="28" t="s">
        <v>26</v>
      </c>
      <c r="G336" s="58">
        <f t="shared" si="28"/>
        <v>96</v>
      </c>
      <c r="H336" s="15">
        <v>0</v>
      </c>
      <c r="I336" s="15">
        <v>96</v>
      </c>
      <c r="J336" s="46">
        <v>96</v>
      </c>
      <c r="K336" s="46">
        <v>96</v>
      </c>
      <c r="L336" s="46">
        <v>96</v>
      </c>
      <c r="M336" s="69">
        <v>96</v>
      </c>
      <c r="N336" s="10" t="s">
        <v>4</v>
      </c>
    </row>
    <row r="337" spans="1:14" ht="19.899999999999999" customHeight="1">
      <c r="A337" s="26" t="s">
        <v>28</v>
      </c>
      <c r="B337" s="18">
        <v>18</v>
      </c>
      <c r="C337" s="17">
        <v>4</v>
      </c>
      <c r="D337" s="17">
        <v>12</v>
      </c>
      <c r="E337" s="16" t="s">
        <v>330</v>
      </c>
      <c r="F337" s="28" t="s">
        <v>26</v>
      </c>
      <c r="G337" s="58">
        <f t="shared" si="28"/>
        <v>6200</v>
      </c>
      <c r="H337" s="15">
        <v>6200</v>
      </c>
      <c r="I337" s="15">
        <v>0</v>
      </c>
      <c r="J337" s="46">
        <v>6200</v>
      </c>
      <c r="K337" s="46">
        <v>6200</v>
      </c>
      <c r="L337" s="46">
        <v>6200</v>
      </c>
      <c r="M337" s="69"/>
      <c r="N337" s="10" t="s">
        <v>4</v>
      </c>
    </row>
    <row r="338" spans="1:14" ht="19.899999999999999" customHeight="1">
      <c r="A338" s="26" t="s">
        <v>28</v>
      </c>
      <c r="B338" s="18">
        <v>18</v>
      </c>
      <c r="C338" s="17">
        <v>4</v>
      </c>
      <c r="D338" s="17">
        <v>12</v>
      </c>
      <c r="E338" s="16" t="s">
        <v>329</v>
      </c>
      <c r="F338" s="28" t="s">
        <v>26</v>
      </c>
      <c r="G338" s="58">
        <f t="shared" si="28"/>
        <v>1557</v>
      </c>
      <c r="H338" s="15">
        <v>1557</v>
      </c>
      <c r="I338" s="15">
        <v>0</v>
      </c>
      <c r="J338" s="46">
        <v>1557</v>
      </c>
      <c r="K338" s="46">
        <v>1557</v>
      </c>
      <c r="L338" s="46">
        <v>1557</v>
      </c>
      <c r="M338" s="69"/>
      <c r="N338" s="10" t="s">
        <v>4</v>
      </c>
    </row>
    <row r="339" spans="1:14" ht="17.25" customHeight="1">
      <c r="A339" s="26" t="s">
        <v>14</v>
      </c>
      <c r="B339" s="18">
        <v>18</v>
      </c>
      <c r="C339" s="17">
        <v>4</v>
      </c>
      <c r="D339" s="17">
        <v>12</v>
      </c>
      <c r="E339" s="16" t="s">
        <v>328</v>
      </c>
      <c r="F339" s="28" t="s">
        <v>12</v>
      </c>
      <c r="G339" s="58">
        <f t="shared" si="28"/>
        <v>1414.2</v>
      </c>
      <c r="H339" s="15">
        <v>1414.2</v>
      </c>
      <c r="I339" s="15">
        <v>0</v>
      </c>
      <c r="J339" s="46">
        <v>1414.2</v>
      </c>
      <c r="K339" s="46">
        <v>1414.2</v>
      </c>
      <c r="L339" s="46">
        <v>1414.2</v>
      </c>
      <c r="M339" s="69">
        <v>1414.2</v>
      </c>
      <c r="N339" s="10" t="s">
        <v>4</v>
      </c>
    </row>
    <row r="340" spans="1:14" ht="17.25" customHeight="1">
      <c r="A340" s="26" t="s">
        <v>14</v>
      </c>
      <c r="B340" s="18">
        <v>18</v>
      </c>
      <c r="C340" s="17">
        <v>4</v>
      </c>
      <c r="D340" s="17">
        <v>12</v>
      </c>
      <c r="E340" s="16" t="s">
        <v>327</v>
      </c>
      <c r="F340" s="28" t="s">
        <v>12</v>
      </c>
      <c r="G340" s="58">
        <f t="shared" si="28"/>
        <v>101.3</v>
      </c>
      <c r="H340" s="15">
        <v>101.3</v>
      </c>
      <c r="I340" s="15">
        <v>0</v>
      </c>
      <c r="J340" s="46">
        <v>101.3</v>
      </c>
      <c r="K340" s="46">
        <v>101.3</v>
      </c>
      <c r="L340" s="46">
        <v>101.3</v>
      </c>
      <c r="M340" s="69">
        <v>101.3</v>
      </c>
      <c r="N340" s="10" t="s">
        <v>4</v>
      </c>
    </row>
    <row r="341" spans="1:14" ht="17.25" customHeight="1">
      <c r="A341" s="26" t="s">
        <v>14</v>
      </c>
      <c r="B341" s="18">
        <v>18</v>
      </c>
      <c r="C341" s="17">
        <v>4</v>
      </c>
      <c r="D341" s="17">
        <v>12</v>
      </c>
      <c r="E341" s="16" t="s">
        <v>326</v>
      </c>
      <c r="F341" s="28" t="s">
        <v>12</v>
      </c>
      <c r="G341" s="58">
        <f t="shared" ref="G341:G344" si="29">H341+I341</f>
        <v>1356</v>
      </c>
      <c r="H341" s="15">
        <v>1356</v>
      </c>
      <c r="I341" s="15">
        <v>0</v>
      </c>
      <c r="J341" s="46">
        <v>1356</v>
      </c>
      <c r="K341" s="46">
        <v>1356</v>
      </c>
      <c r="L341" s="46">
        <v>1356</v>
      </c>
      <c r="M341" s="69">
        <v>1356</v>
      </c>
      <c r="N341" s="10" t="s">
        <v>4</v>
      </c>
    </row>
    <row r="342" spans="1:14" ht="17.25" customHeight="1">
      <c r="A342" s="26" t="s">
        <v>14</v>
      </c>
      <c r="B342" s="18">
        <v>18</v>
      </c>
      <c r="C342" s="17">
        <v>4</v>
      </c>
      <c r="D342" s="17">
        <v>12</v>
      </c>
      <c r="E342" s="16" t="s">
        <v>325</v>
      </c>
      <c r="F342" s="28" t="s">
        <v>12</v>
      </c>
      <c r="G342" s="58">
        <f t="shared" si="29"/>
        <v>1300</v>
      </c>
      <c r="H342" s="15">
        <v>1300</v>
      </c>
      <c r="I342" s="15">
        <v>0</v>
      </c>
      <c r="J342" s="46">
        <v>1300</v>
      </c>
      <c r="K342" s="46">
        <v>1300</v>
      </c>
      <c r="L342" s="46">
        <v>1300</v>
      </c>
      <c r="M342" s="69">
        <v>1300</v>
      </c>
      <c r="N342" s="10" t="s">
        <v>4</v>
      </c>
    </row>
    <row r="343" spans="1:14" ht="17.25" customHeight="1">
      <c r="A343" s="26" t="s">
        <v>14</v>
      </c>
      <c r="B343" s="18">
        <v>18</v>
      </c>
      <c r="C343" s="17">
        <v>4</v>
      </c>
      <c r="D343" s="17">
        <v>12</v>
      </c>
      <c r="E343" s="16" t="s">
        <v>324</v>
      </c>
      <c r="F343" s="28" t="s">
        <v>12</v>
      </c>
      <c r="G343" s="58">
        <f t="shared" si="29"/>
        <v>396</v>
      </c>
      <c r="H343" s="15">
        <v>396</v>
      </c>
      <c r="I343" s="15">
        <v>0</v>
      </c>
      <c r="J343" s="46">
        <v>396</v>
      </c>
      <c r="K343" s="46">
        <v>396</v>
      </c>
      <c r="L343" s="46">
        <v>396</v>
      </c>
      <c r="M343" s="69">
        <v>396</v>
      </c>
      <c r="N343" s="10" t="s">
        <v>4</v>
      </c>
    </row>
    <row r="344" spans="1:14" ht="17.25" customHeight="1">
      <c r="A344" s="26" t="s">
        <v>14</v>
      </c>
      <c r="B344" s="18">
        <v>18</v>
      </c>
      <c r="C344" s="17">
        <v>4</v>
      </c>
      <c r="D344" s="17">
        <v>12</v>
      </c>
      <c r="E344" s="16" t="s">
        <v>323</v>
      </c>
      <c r="F344" s="28" t="s">
        <v>12</v>
      </c>
      <c r="G344" s="58">
        <f t="shared" si="29"/>
        <v>1047.9000000000001</v>
      </c>
      <c r="H344" s="15">
        <v>1047.9000000000001</v>
      </c>
      <c r="I344" s="15">
        <v>0</v>
      </c>
      <c r="J344" s="46">
        <v>1047.9000000000001</v>
      </c>
      <c r="K344" s="46">
        <v>1047.9000000000001</v>
      </c>
      <c r="L344" s="46">
        <v>1047.9000000000001</v>
      </c>
      <c r="M344" s="69">
        <v>1047.9000000000001</v>
      </c>
      <c r="N344" s="10" t="s">
        <v>4</v>
      </c>
    </row>
    <row r="345" spans="1:14" ht="17.25" customHeight="1">
      <c r="A345" s="26" t="s">
        <v>14</v>
      </c>
      <c r="B345" s="18">
        <v>18</v>
      </c>
      <c r="C345" s="17">
        <v>4</v>
      </c>
      <c r="D345" s="17">
        <v>12</v>
      </c>
      <c r="E345" s="16" t="s">
        <v>322</v>
      </c>
      <c r="F345" s="28" t="s">
        <v>12</v>
      </c>
      <c r="G345" s="58">
        <f>H345+I345</f>
        <v>0</v>
      </c>
      <c r="H345" s="15">
        <v>0</v>
      </c>
      <c r="I345" s="15">
        <v>0</v>
      </c>
      <c r="J345" s="48">
        <v>0</v>
      </c>
      <c r="K345" s="58">
        <v>0</v>
      </c>
      <c r="L345" s="58">
        <v>0</v>
      </c>
      <c r="M345" s="69"/>
      <c r="N345" s="10" t="s">
        <v>4</v>
      </c>
    </row>
    <row r="346" spans="1:14" ht="17.25" customHeight="1">
      <c r="A346" s="26" t="s">
        <v>14</v>
      </c>
      <c r="B346" s="18">
        <v>18</v>
      </c>
      <c r="C346" s="17">
        <v>4</v>
      </c>
      <c r="D346" s="17">
        <v>12</v>
      </c>
      <c r="E346" s="16" t="s">
        <v>321</v>
      </c>
      <c r="F346" s="28" t="s">
        <v>12</v>
      </c>
      <c r="G346" s="58">
        <f t="shared" ref="G346:G365" si="30">H346+I346</f>
        <v>300</v>
      </c>
      <c r="H346" s="15">
        <v>300</v>
      </c>
      <c r="I346" s="15">
        <v>0</v>
      </c>
      <c r="J346" s="46">
        <v>300</v>
      </c>
      <c r="K346" s="46">
        <v>300</v>
      </c>
      <c r="L346" s="46">
        <v>300</v>
      </c>
      <c r="M346" s="69">
        <v>300</v>
      </c>
      <c r="N346" s="10" t="s">
        <v>4</v>
      </c>
    </row>
    <row r="347" spans="1:14" ht="17.25" customHeight="1">
      <c r="A347" s="26" t="s">
        <v>14</v>
      </c>
      <c r="B347" s="18">
        <v>18</v>
      </c>
      <c r="C347" s="17">
        <v>4</v>
      </c>
      <c r="D347" s="17">
        <v>12</v>
      </c>
      <c r="E347" s="16" t="s">
        <v>320</v>
      </c>
      <c r="F347" s="28" t="s">
        <v>12</v>
      </c>
      <c r="G347" s="58">
        <f t="shared" si="30"/>
        <v>600</v>
      </c>
      <c r="H347" s="15">
        <v>600</v>
      </c>
      <c r="I347" s="15">
        <v>0</v>
      </c>
      <c r="J347" s="46">
        <v>600</v>
      </c>
      <c r="K347" s="46">
        <v>600</v>
      </c>
      <c r="L347" s="46">
        <v>600</v>
      </c>
      <c r="M347" s="69">
        <v>600</v>
      </c>
      <c r="N347" s="10" t="s">
        <v>4</v>
      </c>
    </row>
    <row r="348" spans="1:14" ht="17.25" customHeight="1">
      <c r="A348" s="26" t="s">
        <v>14</v>
      </c>
      <c r="B348" s="18">
        <v>18</v>
      </c>
      <c r="C348" s="17">
        <v>4</v>
      </c>
      <c r="D348" s="17">
        <v>12</v>
      </c>
      <c r="E348" s="16" t="s">
        <v>319</v>
      </c>
      <c r="F348" s="28" t="s">
        <v>12</v>
      </c>
      <c r="G348" s="58">
        <f t="shared" si="30"/>
        <v>440</v>
      </c>
      <c r="H348" s="15">
        <v>440</v>
      </c>
      <c r="I348" s="15">
        <v>0</v>
      </c>
      <c r="J348" s="46">
        <v>440</v>
      </c>
      <c r="K348" s="46">
        <v>440</v>
      </c>
      <c r="L348" s="46">
        <v>440</v>
      </c>
      <c r="M348" s="69">
        <v>440</v>
      </c>
      <c r="N348" s="10" t="s">
        <v>4</v>
      </c>
    </row>
    <row r="349" spans="1:14" ht="17.25" customHeight="1">
      <c r="A349" s="26" t="s">
        <v>14</v>
      </c>
      <c r="B349" s="18">
        <v>18</v>
      </c>
      <c r="C349" s="17">
        <v>4</v>
      </c>
      <c r="D349" s="17">
        <v>12</v>
      </c>
      <c r="E349" s="16" t="s">
        <v>318</v>
      </c>
      <c r="F349" s="28" t="s">
        <v>12</v>
      </c>
      <c r="G349" s="58">
        <f t="shared" si="30"/>
        <v>950</v>
      </c>
      <c r="H349" s="15">
        <v>950</v>
      </c>
      <c r="I349" s="15">
        <v>0</v>
      </c>
      <c r="J349" s="46">
        <v>950</v>
      </c>
      <c r="K349" s="46">
        <v>950</v>
      </c>
      <c r="L349" s="46">
        <v>950</v>
      </c>
      <c r="M349" s="69">
        <v>950</v>
      </c>
      <c r="N349" s="10" t="s">
        <v>4</v>
      </c>
    </row>
    <row r="350" spans="1:14" ht="17.25" customHeight="1">
      <c r="A350" s="26" t="s">
        <v>14</v>
      </c>
      <c r="B350" s="18">
        <v>18</v>
      </c>
      <c r="C350" s="17">
        <v>4</v>
      </c>
      <c r="D350" s="17">
        <v>12</v>
      </c>
      <c r="E350" s="16" t="s">
        <v>317</v>
      </c>
      <c r="F350" s="28" t="s">
        <v>12</v>
      </c>
      <c r="G350" s="58">
        <f t="shared" si="30"/>
        <v>380</v>
      </c>
      <c r="H350" s="15">
        <v>380</v>
      </c>
      <c r="I350" s="15">
        <v>0</v>
      </c>
      <c r="J350" s="46">
        <v>380</v>
      </c>
      <c r="K350" s="46">
        <v>380</v>
      </c>
      <c r="L350" s="46">
        <v>380</v>
      </c>
      <c r="M350" s="69">
        <v>380</v>
      </c>
      <c r="N350" s="10" t="s">
        <v>4</v>
      </c>
    </row>
    <row r="351" spans="1:14" ht="17.25" customHeight="1">
      <c r="A351" s="26" t="s">
        <v>42</v>
      </c>
      <c r="B351" s="18">
        <v>18</v>
      </c>
      <c r="C351" s="17">
        <v>4</v>
      </c>
      <c r="D351" s="17">
        <v>12</v>
      </c>
      <c r="E351" s="16" t="s">
        <v>316</v>
      </c>
      <c r="F351" s="28" t="s">
        <v>40</v>
      </c>
      <c r="G351" s="58">
        <f t="shared" si="30"/>
        <v>6000.4</v>
      </c>
      <c r="H351" s="15">
        <v>6000.4</v>
      </c>
      <c r="I351" s="15">
        <v>0</v>
      </c>
      <c r="J351" s="46">
        <v>6000.4</v>
      </c>
      <c r="K351" s="46">
        <v>6000.4</v>
      </c>
      <c r="L351" s="46">
        <v>6000.4</v>
      </c>
      <c r="M351" s="69">
        <v>6000.4</v>
      </c>
      <c r="N351" s="10" t="s">
        <v>4</v>
      </c>
    </row>
    <row r="352" spans="1:14" ht="19.899999999999999" customHeight="1">
      <c r="A352" s="26" t="s">
        <v>28</v>
      </c>
      <c r="B352" s="18">
        <v>18</v>
      </c>
      <c r="C352" s="17">
        <v>4</v>
      </c>
      <c r="D352" s="17">
        <v>12</v>
      </c>
      <c r="E352" s="16" t="s">
        <v>315</v>
      </c>
      <c r="F352" s="28" t="s">
        <v>26</v>
      </c>
      <c r="G352" s="58">
        <f t="shared" si="30"/>
        <v>100</v>
      </c>
      <c r="H352" s="15">
        <v>100</v>
      </c>
      <c r="I352" s="15">
        <v>0</v>
      </c>
      <c r="J352" s="46">
        <v>100</v>
      </c>
      <c r="K352" s="46">
        <v>100</v>
      </c>
      <c r="L352" s="46">
        <v>100</v>
      </c>
      <c r="M352" s="69">
        <v>7</v>
      </c>
      <c r="N352" s="10" t="s">
        <v>4</v>
      </c>
    </row>
    <row r="353" spans="1:14" ht="17.25" customHeight="1">
      <c r="A353" s="26" t="s">
        <v>42</v>
      </c>
      <c r="B353" s="18">
        <v>18</v>
      </c>
      <c r="C353" s="17">
        <v>4</v>
      </c>
      <c r="D353" s="17">
        <v>12</v>
      </c>
      <c r="E353" s="16" t="s">
        <v>314</v>
      </c>
      <c r="F353" s="28" t="s">
        <v>40</v>
      </c>
      <c r="G353" s="58">
        <f t="shared" si="30"/>
        <v>9.6</v>
      </c>
      <c r="H353" s="15">
        <v>9.6</v>
      </c>
      <c r="I353" s="15">
        <v>0</v>
      </c>
      <c r="J353" s="46">
        <v>9.6</v>
      </c>
      <c r="K353" s="46">
        <v>9.6</v>
      </c>
      <c r="L353" s="46">
        <v>9.6</v>
      </c>
      <c r="M353" s="69">
        <v>9.6</v>
      </c>
      <c r="N353" s="10" t="s">
        <v>4</v>
      </c>
    </row>
    <row r="354" spans="1:14" ht="19.899999999999999" customHeight="1">
      <c r="A354" s="26" t="s">
        <v>28</v>
      </c>
      <c r="B354" s="18">
        <v>18</v>
      </c>
      <c r="C354" s="17">
        <v>4</v>
      </c>
      <c r="D354" s="17">
        <v>12</v>
      </c>
      <c r="E354" s="16" t="s">
        <v>314</v>
      </c>
      <c r="F354" s="28" t="s">
        <v>26</v>
      </c>
      <c r="G354" s="58">
        <f t="shared" si="30"/>
        <v>224.6</v>
      </c>
      <c r="H354" s="15">
        <v>224.6</v>
      </c>
      <c r="I354" s="15">
        <v>0</v>
      </c>
      <c r="J354" s="46">
        <v>224.6</v>
      </c>
      <c r="K354" s="46">
        <v>224.6</v>
      </c>
      <c r="L354" s="46">
        <v>224.6</v>
      </c>
      <c r="M354" s="69">
        <f>29.8+189.8</f>
        <v>219.60000000000002</v>
      </c>
      <c r="N354" s="10" t="s">
        <v>4</v>
      </c>
    </row>
    <row r="355" spans="1:14" ht="19.899999999999999" customHeight="1">
      <c r="A355" s="26" t="s">
        <v>28</v>
      </c>
      <c r="B355" s="18">
        <v>18</v>
      </c>
      <c r="C355" s="17">
        <v>4</v>
      </c>
      <c r="D355" s="17">
        <v>12</v>
      </c>
      <c r="E355" s="16" t="s">
        <v>313</v>
      </c>
      <c r="F355" s="28" t="s">
        <v>26</v>
      </c>
      <c r="G355" s="58">
        <f t="shared" si="30"/>
        <v>357.2</v>
      </c>
      <c r="H355" s="15">
        <v>357.2</v>
      </c>
      <c r="I355" s="15">
        <v>0</v>
      </c>
      <c r="J355" s="46">
        <v>357.2</v>
      </c>
      <c r="K355" s="46">
        <v>357.2</v>
      </c>
      <c r="L355" s="46">
        <v>357.2</v>
      </c>
      <c r="M355" s="69">
        <f>87.6+182.5</f>
        <v>270.10000000000002</v>
      </c>
      <c r="N355" s="10" t="s">
        <v>4</v>
      </c>
    </row>
    <row r="356" spans="1:14" ht="19.899999999999999" customHeight="1">
      <c r="A356" s="26" t="s">
        <v>28</v>
      </c>
      <c r="B356" s="18">
        <v>18</v>
      </c>
      <c r="C356" s="17">
        <v>4</v>
      </c>
      <c r="D356" s="17">
        <v>12</v>
      </c>
      <c r="E356" s="16" t="s">
        <v>312</v>
      </c>
      <c r="F356" s="28" t="s">
        <v>26</v>
      </c>
      <c r="G356" s="58">
        <f t="shared" si="30"/>
        <v>60</v>
      </c>
      <c r="H356" s="15">
        <v>60</v>
      </c>
      <c r="I356" s="15">
        <v>0</v>
      </c>
      <c r="J356" s="46">
        <v>60</v>
      </c>
      <c r="K356" s="46">
        <v>60</v>
      </c>
      <c r="L356" s="46">
        <v>60</v>
      </c>
      <c r="M356" s="69">
        <v>44.6</v>
      </c>
      <c r="N356" s="10" t="s">
        <v>4</v>
      </c>
    </row>
    <row r="357" spans="1:14" ht="19.899999999999999" customHeight="1">
      <c r="A357" s="26" t="s">
        <v>28</v>
      </c>
      <c r="B357" s="18">
        <v>18</v>
      </c>
      <c r="C357" s="17">
        <v>4</v>
      </c>
      <c r="D357" s="17">
        <v>12</v>
      </c>
      <c r="E357" s="16" t="s">
        <v>311</v>
      </c>
      <c r="F357" s="28" t="s">
        <v>26</v>
      </c>
      <c r="G357" s="58">
        <f t="shared" si="30"/>
        <v>6.4</v>
      </c>
      <c r="H357" s="15">
        <v>6.4</v>
      </c>
      <c r="I357" s="15">
        <v>0</v>
      </c>
      <c r="J357" s="46">
        <v>6.4</v>
      </c>
      <c r="K357" s="46">
        <v>6.4</v>
      </c>
      <c r="L357" s="46">
        <v>6.4</v>
      </c>
      <c r="M357" s="69">
        <v>0</v>
      </c>
      <c r="N357" s="10" t="s">
        <v>4</v>
      </c>
    </row>
    <row r="358" spans="1:14" ht="19.899999999999999" customHeight="1">
      <c r="A358" s="26" t="s">
        <v>28</v>
      </c>
      <c r="B358" s="18">
        <v>18</v>
      </c>
      <c r="C358" s="17">
        <v>4</v>
      </c>
      <c r="D358" s="17">
        <v>12</v>
      </c>
      <c r="E358" s="16" t="s">
        <v>310</v>
      </c>
      <c r="F358" s="28" t="s">
        <v>26</v>
      </c>
      <c r="G358" s="58">
        <f t="shared" si="30"/>
        <v>5</v>
      </c>
      <c r="H358" s="15">
        <v>5</v>
      </c>
      <c r="I358" s="15">
        <v>0</v>
      </c>
      <c r="J358" s="46">
        <v>5</v>
      </c>
      <c r="K358" s="46">
        <v>5</v>
      </c>
      <c r="L358" s="46">
        <v>5</v>
      </c>
      <c r="M358" s="69">
        <v>0</v>
      </c>
      <c r="N358" s="10" t="s">
        <v>4</v>
      </c>
    </row>
    <row r="359" spans="1:14" ht="19.899999999999999" customHeight="1">
      <c r="A359" s="26" t="s">
        <v>28</v>
      </c>
      <c r="B359" s="18">
        <v>18</v>
      </c>
      <c r="C359" s="17">
        <v>4</v>
      </c>
      <c r="D359" s="17">
        <v>12</v>
      </c>
      <c r="E359" s="16" t="s">
        <v>309</v>
      </c>
      <c r="F359" s="28" t="s">
        <v>26</v>
      </c>
      <c r="G359" s="58">
        <f t="shared" si="30"/>
        <v>60</v>
      </c>
      <c r="H359" s="15">
        <v>60</v>
      </c>
      <c r="I359" s="15">
        <v>0</v>
      </c>
      <c r="J359" s="46">
        <v>60</v>
      </c>
      <c r="K359" s="46">
        <v>60</v>
      </c>
      <c r="L359" s="46">
        <v>60</v>
      </c>
      <c r="M359" s="69">
        <v>23.8</v>
      </c>
      <c r="N359" s="10" t="s">
        <v>4</v>
      </c>
    </row>
    <row r="360" spans="1:14" ht="19.899999999999999" customHeight="1">
      <c r="A360" s="26" t="s">
        <v>28</v>
      </c>
      <c r="B360" s="18">
        <v>18</v>
      </c>
      <c r="C360" s="17">
        <v>4</v>
      </c>
      <c r="D360" s="17">
        <v>12</v>
      </c>
      <c r="E360" s="16" t="s">
        <v>308</v>
      </c>
      <c r="F360" s="28" t="s">
        <v>26</v>
      </c>
      <c r="G360" s="58">
        <f t="shared" si="30"/>
        <v>113.5</v>
      </c>
      <c r="H360" s="15">
        <v>113.5</v>
      </c>
      <c r="I360" s="15">
        <v>0</v>
      </c>
      <c r="J360" s="46">
        <v>113.5</v>
      </c>
      <c r="K360" s="46">
        <v>113.5</v>
      </c>
      <c r="L360" s="46">
        <v>113.5</v>
      </c>
      <c r="M360" s="69">
        <v>62</v>
      </c>
      <c r="N360" s="10" t="s">
        <v>4</v>
      </c>
    </row>
    <row r="361" spans="1:14" ht="19.899999999999999" customHeight="1">
      <c r="A361" s="26" t="s">
        <v>28</v>
      </c>
      <c r="B361" s="18">
        <v>18</v>
      </c>
      <c r="C361" s="17">
        <v>4</v>
      </c>
      <c r="D361" s="17">
        <v>12</v>
      </c>
      <c r="E361" s="16" t="s">
        <v>307</v>
      </c>
      <c r="F361" s="28" t="s">
        <v>26</v>
      </c>
      <c r="G361" s="58">
        <f t="shared" si="30"/>
        <v>406.6</v>
      </c>
      <c r="H361" s="15">
        <v>406.6</v>
      </c>
      <c r="I361" s="15">
        <v>0</v>
      </c>
      <c r="J361" s="46">
        <v>406.6</v>
      </c>
      <c r="K361" s="46">
        <v>406.6</v>
      </c>
      <c r="L361" s="46">
        <v>406.6</v>
      </c>
      <c r="M361" s="69">
        <v>263.7</v>
      </c>
      <c r="N361" s="10" t="s">
        <v>4</v>
      </c>
    </row>
    <row r="362" spans="1:14" ht="19.899999999999999" customHeight="1">
      <c r="A362" s="26" t="s">
        <v>28</v>
      </c>
      <c r="B362" s="18">
        <v>18</v>
      </c>
      <c r="C362" s="17">
        <v>4</v>
      </c>
      <c r="D362" s="17">
        <v>12</v>
      </c>
      <c r="E362" s="16" t="s">
        <v>306</v>
      </c>
      <c r="F362" s="28" t="s">
        <v>26</v>
      </c>
      <c r="G362" s="58">
        <f t="shared" si="30"/>
        <v>150.1</v>
      </c>
      <c r="H362" s="15">
        <v>150.1</v>
      </c>
      <c r="I362" s="15">
        <v>0</v>
      </c>
      <c r="J362" s="46">
        <v>150.1</v>
      </c>
      <c r="K362" s="46">
        <v>150.1</v>
      </c>
      <c r="L362" s="46">
        <v>150.1</v>
      </c>
      <c r="M362" s="69">
        <f>18+66</f>
        <v>84</v>
      </c>
      <c r="N362" s="10" t="s">
        <v>4</v>
      </c>
    </row>
    <row r="363" spans="1:14" ht="29.45" customHeight="1">
      <c r="A363" s="26" t="s">
        <v>215</v>
      </c>
      <c r="B363" s="18">
        <v>18</v>
      </c>
      <c r="C363" s="17">
        <v>4</v>
      </c>
      <c r="D363" s="17">
        <v>12</v>
      </c>
      <c r="E363" s="16" t="s">
        <v>305</v>
      </c>
      <c r="F363" s="28" t="s">
        <v>213</v>
      </c>
      <c r="G363" s="58">
        <f t="shared" si="30"/>
        <v>1000</v>
      </c>
      <c r="H363" s="15">
        <v>1000</v>
      </c>
      <c r="I363" s="15">
        <v>0</v>
      </c>
      <c r="J363" s="46">
        <v>1000</v>
      </c>
      <c r="K363" s="46">
        <v>1000</v>
      </c>
      <c r="L363" s="46">
        <v>1000</v>
      </c>
      <c r="M363" s="69">
        <v>0</v>
      </c>
      <c r="N363" s="10" t="s">
        <v>4</v>
      </c>
    </row>
    <row r="364" spans="1:14" ht="19.899999999999999" customHeight="1">
      <c r="A364" s="26" t="s">
        <v>28</v>
      </c>
      <c r="B364" s="18">
        <v>18</v>
      </c>
      <c r="C364" s="17">
        <v>4</v>
      </c>
      <c r="D364" s="17">
        <v>12</v>
      </c>
      <c r="E364" s="16" t="s">
        <v>304</v>
      </c>
      <c r="F364" s="28" t="s">
        <v>26</v>
      </c>
      <c r="G364" s="58">
        <f t="shared" si="30"/>
        <v>107.4</v>
      </c>
      <c r="H364" s="15">
        <v>107.4</v>
      </c>
      <c r="I364" s="15">
        <v>0</v>
      </c>
      <c r="J364" s="46">
        <v>107.4</v>
      </c>
      <c r="K364" s="46">
        <v>107.4</v>
      </c>
      <c r="L364" s="46">
        <v>107.4</v>
      </c>
      <c r="M364" s="69">
        <f>71.8+28.3+7.3</f>
        <v>107.39999999999999</v>
      </c>
      <c r="N364" s="10" t="s">
        <v>4</v>
      </c>
    </row>
    <row r="365" spans="1:14" ht="29.45" customHeight="1">
      <c r="A365" s="26" t="s">
        <v>215</v>
      </c>
      <c r="B365" s="18">
        <v>18</v>
      </c>
      <c r="C365" s="17">
        <v>4</v>
      </c>
      <c r="D365" s="17">
        <v>12</v>
      </c>
      <c r="E365" s="16" t="s">
        <v>303</v>
      </c>
      <c r="F365" s="28" t="s">
        <v>213</v>
      </c>
      <c r="G365" s="58">
        <f t="shared" si="30"/>
        <v>50</v>
      </c>
      <c r="H365" s="15">
        <v>50</v>
      </c>
      <c r="I365" s="15">
        <v>0</v>
      </c>
      <c r="J365" s="46">
        <v>50</v>
      </c>
      <c r="K365" s="46">
        <v>50</v>
      </c>
      <c r="L365" s="46">
        <v>50</v>
      </c>
      <c r="M365" s="69">
        <v>50</v>
      </c>
      <c r="N365" s="10" t="s">
        <v>4</v>
      </c>
    </row>
    <row r="366" spans="1:14" ht="19.899999999999999" customHeight="1">
      <c r="A366" s="26" t="s">
        <v>28</v>
      </c>
      <c r="B366" s="18">
        <v>18</v>
      </c>
      <c r="C366" s="17">
        <v>4</v>
      </c>
      <c r="D366" s="17">
        <v>12</v>
      </c>
      <c r="E366" s="16" t="s">
        <v>302</v>
      </c>
      <c r="F366" s="28" t="s">
        <v>26</v>
      </c>
      <c r="G366" s="58">
        <f t="shared" ref="G366:G372" si="31">H366+I366</f>
        <v>200</v>
      </c>
      <c r="H366" s="15">
        <v>200</v>
      </c>
      <c r="I366" s="15">
        <v>0</v>
      </c>
      <c r="J366" s="46">
        <v>200</v>
      </c>
      <c r="K366" s="46">
        <v>200</v>
      </c>
      <c r="L366" s="46">
        <v>200</v>
      </c>
      <c r="M366" s="69">
        <v>0</v>
      </c>
      <c r="N366" s="10" t="s">
        <v>4</v>
      </c>
    </row>
    <row r="367" spans="1:14" ht="19.899999999999999" customHeight="1">
      <c r="A367" s="26" t="s">
        <v>28</v>
      </c>
      <c r="B367" s="18">
        <v>18</v>
      </c>
      <c r="C367" s="17">
        <v>4</v>
      </c>
      <c r="D367" s="17">
        <v>12</v>
      </c>
      <c r="E367" s="16" t="s">
        <v>301</v>
      </c>
      <c r="F367" s="28" t="s">
        <v>26</v>
      </c>
      <c r="G367" s="58">
        <f t="shared" si="31"/>
        <v>11</v>
      </c>
      <c r="H367" s="15">
        <v>11</v>
      </c>
      <c r="I367" s="15">
        <v>0</v>
      </c>
      <c r="J367" s="46">
        <v>11</v>
      </c>
      <c r="K367" s="46">
        <v>11</v>
      </c>
      <c r="L367" s="46">
        <v>11</v>
      </c>
      <c r="M367" s="69">
        <v>0</v>
      </c>
      <c r="N367" s="10" t="s">
        <v>4</v>
      </c>
    </row>
    <row r="368" spans="1:14" ht="19.899999999999999" customHeight="1">
      <c r="A368" s="26" t="s">
        <v>28</v>
      </c>
      <c r="B368" s="18">
        <v>18</v>
      </c>
      <c r="C368" s="17">
        <v>4</v>
      </c>
      <c r="D368" s="17">
        <v>12</v>
      </c>
      <c r="E368" s="16" t="s">
        <v>300</v>
      </c>
      <c r="F368" s="28" t="s">
        <v>26</v>
      </c>
      <c r="G368" s="58">
        <f t="shared" si="31"/>
        <v>50</v>
      </c>
      <c r="H368" s="15">
        <v>50</v>
      </c>
      <c r="I368" s="15">
        <v>0</v>
      </c>
      <c r="J368" s="46">
        <v>50</v>
      </c>
      <c r="K368" s="46">
        <v>50</v>
      </c>
      <c r="L368" s="46">
        <v>50</v>
      </c>
      <c r="M368" s="69">
        <v>0</v>
      </c>
      <c r="N368" s="10" t="s">
        <v>4</v>
      </c>
    </row>
    <row r="369" spans="1:14" ht="19.899999999999999" customHeight="1">
      <c r="A369" s="26" t="s">
        <v>28</v>
      </c>
      <c r="B369" s="18">
        <v>18</v>
      </c>
      <c r="C369" s="17">
        <v>4</v>
      </c>
      <c r="D369" s="17">
        <v>12</v>
      </c>
      <c r="E369" s="16" t="s">
        <v>299</v>
      </c>
      <c r="F369" s="28" t="s">
        <v>26</v>
      </c>
      <c r="G369" s="58">
        <f t="shared" si="31"/>
        <v>276.5</v>
      </c>
      <c r="H369" s="15">
        <v>276.5</v>
      </c>
      <c r="I369" s="15">
        <v>0</v>
      </c>
      <c r="J369" s="46">
        <v>276.5</v>
      </c>
      <c r="K369" s="46">
        <v>276.5</v>
      </c>
      <c r="L369" s="46">
        <v>276.5</v>
      </c>
      <c r="M369" s="69">
        <v>76.5</v>
      </c>
      <c r="N369" s="10" t="s">
        <v>4</v>
      </c>
    </row>
    <row r="370" spans="1:14" ht="19.899999999999999" customHeight="1">
      <c r="A370" s="26" t="s">
        <v>28</v>
      </c>
      <c r="B370" s="18">
        <v>18</v>
      </c>
      <c r="C370" s="17">
        <v>4</v>
      </c>
      <c r="D370" s="17">
        <v>12</v>
      </c>
      <c r="E370" s="16" t="s">
        <v>298</v>
      </c>
      <c r="F370" s="28" t="s">
        <v>26</v>
      </c>
      <c r="G370" s="58">
        <f t="shared" si="31"/>
        <v>400</v>
      </c>
      <c r="H370" s="15">
        <v>400</v>
      </c>
      <c r="I370" s="15">
        <v>0</v>
      </c>
      <c r="J370" s="46">
        <v>400</v>
      </c>
      <c r="K370" s="46">
        <v>400</v>
      </c>
      <c r="L370" s="46">
        <v>400</v>
      </c>
      <c r="M370" s="69">
        <v>0</v>
      </c>
      <c r="N370" s="10" t="s">
        <v>4</v>
      </c>
    </row>
    <row r="371" spans="1:14" ht="19.899999999999999" customHeight="1">
      <c r="A371" s="26" t="s">
        <v>28</v>
      </c>
      <c r="B371" s="18">
        <v>18</v>
      </c>
      <c r="C371" s="17">
        <v>4</v>
      </c>
      <c r="D371" s="17">
        <v>12</v>
      </c>
      <c r="E371" s="16" t="s">
        <v>297</v>
      </c>
      <c r="F371" s="28" t="s">
        <v>26</v>
      </c>
      <c r="G371" s="58">
        <f t="shared" si="31"/>
        <v>399.1</v>
      </c>
      <c r="H371" s="15">
        <v>399.1</v>
      </c>
      <c r="I371" s="15">
        <v>0</v>
      </c>
      <c r="J371" s="46">
        <v>399.1</v>
      </c>
      <c r="K371" s="46">
        <v>399.1</v>
      </c>
      <c r="L371" s="46">
        <v>399.1</v>
      </c>
      <c r="M371" s="69">
        <v>94.3</v>
      </c>
      <c r="N371" s="10" t="s">
        <v>4</v>
      </c>
    </row>
    <row r="372" spans="1:14" ht="19.899999999999999" customHeight="1">
      <c r="A372" s="26" t="s">
        <v>28</v>
      </c>
      <c r="B372" s="18">
        <v>18</v>
      </c>
      <c r="C372" s="17">
        <v>4</v>
      </c>
      <c r="D372" s="17">
        <v>12</v>
      </c>
      <c r="E372" s="16" t="s">
        <v>296</v>
      </c>
      <c r="F372" s="28" t="s">
        <v>26</v>
      </c>
      <c r="G372" s="58">
        <f t="shared" si="31"/>
        <v>100</v>
      </c>
      <c r="H372" s="15">
        <v>100</v>
      </c>
      <c r="I372" s="15">
        <v>0</v>
      </c>
      <c r="J372" s="46">
        <v>100</v>
      </c>
      <c r="K372" s="46">
        <v>100</v>
      </c>
      <c r="L372" s="46">
        <v>100</v>
      </c>
      <c r="M372" s="69">
        <v>0</v>
      </c>
      <c r="N372" s="10" t="s">
        <v>4</v>
      </c>
    </row>
    <row r="373" spans="1:14" ht="17.25" customHeight="1">
      <c r="A373" s="26" t="s">
        <v>42</v>
      </c>
      <c r="B373" s="18">
        <v>18</v>
      </c>
      <c r="C373" s="17">
        <v>4</v>
      </c>
      <c r="D373" s="17">
        <v>12</v>
      </c>
      <c r="E373" s="16" t="s">
        <v>10</v>
      </c>
      <c r="F373" s="28" t="s">
        <v>40</v>
      </c>
      <c r="G373" s="58">
        <f t="shared" ref="G373:G386" si="32">H373+I373</f>
        <v>12.7</v>
      </c>
      <c r="H373" s="15">
        <v>12.7</v>
      </c>
      <c r="I373" s="15">
        <v>0</v>
      </c>
      <c r="J373" s="46">
        <v>12.7</v>
      </c>
      <c r="K373" s="46">
        <v>12.7</v>
      </c>
      <c r="L373" s="46">
        <v>12.7</v>
      </c>
      <c r="M373" s="69">
        <v>12.7</v>
      </c>
      <c r="N373" s="10" t="s">
        <v>4</v>
      </c>
    </row>
    <row r="374" spans="1:14" ht="17.25" customHeight="1">
      <c r="A374" s="26" t="s">
        <v>11</v>
      </c>
      <c r="B374" s="18">
        <v>18</v>
      </c>
      <c r="C374" s="17">
        <v>4</v>
      </c>
      <c r="D374" s="17">
        <v>12</v>
      </c>
      <c r="E374" s="16" t="s">
        <v>10</v>
      </c>
      <c r="F374" s="28" t="s">
        <v>9</v>
      </c>
      <c r="G374" s="58">
        <f t="shared" si="32"/>
        <v>623.79999999999995</v>
      </c>
      <c r="H374" s="15">
        <v>623.79999999999995</v>
      </c>
      <c r="I374" s="15">
        <v>0</v>
      </c>
      <c r="J374" s="46">
        <v>623.79999999999995</v>
      </c>
      <c r="K374" s="46">
        <v>623.79999999999995</v>
      </c>
      <c r="L374" s="46">
        <v>623.79999999999995</v>
      </c>
      <c r="M374" s="69">
        <v>623.79999999999995</v>
      </c>
      <c r="N374" s="10" t="s">
        <v>4</v>
      </c>
    </row>
    <row r="375" spans="1:14" ht="17.25" customHeight="1">
      <c r="A375" s="26" t="s">
        <v>35</v>
      </c>
      <c r="B375" s="18">
        <v>18</v>
      </c>
      <c r="C375" s="17">
        <v>4</v>
      </c>
      <c r="D375" s="17">
        <v>12</v>
      </c>
      <c r="E375" s="16" t="s">
        <v>10</v>
      </c>
      <c r="F375" s="28" t="s">
        <v>33</v>
      </c>
      <c r="G375" s="58">
        <f t="shared" si="32"/>
        <v>365.7</v>
      </c>
      <c r="H375" s="15">
        <v>365.7</v>
      </c>
      <c r="I375" s="15">
        <v>0</v>
      </c>
      <c r="J375" s="46">
        <v>365.7</v>
      </c>
      <c r="K375" s="46">
        <v>365.7</v>
      </c>
      <c r="L375" s="46">
        <v>365.7</v>
      </c>
      <c r="M375" s="69">
        <v>365.7</v>
      </c>
      <c r="N375" s="10" t="s">
        <v>4</v>
      </c>
    </row>
    <row r="376" spans="1:14" ht="19.899999999999999" customHeight="1">
      <c r="A376" s="26" t="s">
        <v>28</v>
      </c>
      <c r="B376" s="18">
        <v>18</v>
      </c>
      <c r="C376" s="17">
        <v>5</v>
      </c>
      <c r="D376" s="17">
        <v>1</v>
      </c>
      <c r="E376" s="16" t="s">
        <v>295</v>
      </c>
      <c r="F376" s="28" t="s">
        <v>26</v>
      </c>
      <c r="G376" s="58">
        <f t="shared" si="32"/>
        <v>1871.2</v>
      </c>
      <c r="H376" s="15">
        <v>1871.2</v>
      </c>
      <c r="I376" s="15">
        <v>0</v>
      </c>
      <c r="J376" s="46">
        <v>1871.2</v>
      </c>
      <c r="K376" s="46">
        <v>1871.2</v>
      </c>
      <c r="L376" s="46">
        <v>1871.2</v>
      </c>
      <c r="M376" s="69">
        <v>1000</v>
      </c>
      <c r="N376" s="10" t="s">
        <v>4</v>
      </c>
    </row>
    <row r="377" spans="1:14" ht="19.899999999999999" customHeight="1">
      <c r="A377" s="26" t="s">
        <v>28</v>
      </c>
      <c r="B377" s="18">
        <v>18</v>
      </c>
      <c r="C377" s="17">
        <v>5</v>
      </c>
      <c r="D377" s="17">
        <v>1</v>
      </c>
      <c r="E377" s="16" t="s">
        <v>294</v>
      </c>
      <c r="F377" s="28" t="s">
        <v>26</v>
      </c>
      <c r="G377" s="58">
        <f t="shared" si="32"/>
        <v>50.4</v>
      </c>
      <c r="H377" s="15">
        <v>50.4</v>
      </c>
      <c r="I377" s="15">
        <v>0</v>
      </c>
      <c r="J377" s="46">
        <v>50.4</v>
      </c>
      <c r="K377" s="46">
        <v>50.4</v>
      </c>
      <c r="L377" s="46">
        <v>50.4</v>
      </c>
      <c r="M377" s="69">
        <v>50.4</v>
      </c>
      <c r="N377" s="10" t="s">
        <v>4</v>
      </c>
    </row>
    <row r="378" spans="1:14" ht="17.25" customHeight="1">
      <c r="A378" s="26" t="s">
        <v>110</v>
      </c>
      <c r="B378" s="18">
        <v>18</v>
      </c>
      <c r="C378" s="17">
        <v>5</v>
      </c>
      <c r="D378" s="17">
        <v>1</v>
      </c>
      <c r="E378" s="16" t="s">
        <v>293</v>
      </c>
      <c r="F378" s="28" t="s">
        <v>108</v>
      </c>
      <c r="G378" s="58">
        <f t="shared" si="32"/>
        <v>123882.8</v>
      </c>
      <c r="H378" s="15">
        <v>0</v>
      </c>
      <c r="I378" s="15">
        <v>123882.8</v>
      </c>
      <c r="J378" s="46">
        <v>123882.8</v>
      </c>
      <c r="K378" s="46">
        <v>123882.8</v>
      </c>
      <c r="L378" s="46">
        <v>123882.8</v>
      </c>
      <c r="M378" s="69">
        <v>37170.699999999997</v>
      </c>
      <c r="N378" s="10" t="s">
        <v>4</v>
      </c>
    </row>
    <row r="379" spans="1:14" ht="29.45" customHeight="1">
      <c r="A379" s="26" t="s">
        <v>215</v>
      </c>
      <c r="B379" s="18">
        <v>18</v>
      </c>
      <c r="C379" s="17">
        <v>5</v>
      </c>
      <c r="D379" s="17">
        <v>1</v>
      </c>
      <c r="E379" s="16" t="s">
        <v>292</v>
      </c>
      <c r="F379" s="28" t="s">
        <v>213</v>
      </c>
      <c r="G379" s="58">
        <f t="shared" si="32"/>
        <v>3236.1</v>
      </c>
      <c r="H379" s="15">
        <v>0</v>
      </c>
      <c r="I379" s="15">
        <v>3236.1</v>
      </c>
      <c r="J379" s="46">
        <v>3236</v>
      </c>
      <c r="K379" s="46">
        <v>3236</v>
      </c>
      <c r="L379" s="46">
        <v>3236</v>
      </c>
      <c r="M379" s="69">
        <v>426.9</v>
      </c>
      <c r="N379" s="10" t="s">
        <v>4</v>
      </c>
    </row>
    <row r="380" spans="1:14" ht="19.899999999999999" customHeight="1">
      <c r="A380" s="26" t="s">
        <v>28</v>
      </c>
      <c r="B380" s="18">
        <v>18</v>
      </c>
      <c r="C380" s="17">
        <v>5</v>
      </c>
      <c r="D380" s="17">
        <v>1</v>
      </c>
      <c r="E380" s="16" t="s">
        <v>291</v>
      </c>
      <c r="F380" s="28" t="s">
        <v>26</v>
      </c>
      <c r="G380" s="58">
        <f t="shared" si="32"/>
        <v>12026.8</v>
      </c>
      <c r="H380" s="15">
        <v>12026.8</v>
      </c>
      <c r="I380" s="15">
        <v>0</v>
      </c>
      <c r="J380" s="46">
        <v>12026.8</v>
      </c>
      <c r="K380" s="46">
        <v>12026.8</v>
      </c>
      <c r="L380" s="46">
        <v>12026.8</v>
      </c>
      <c r="M380" s="69">
        <v>11956</v>
      </c>
      <c r="N380" s="10" t="s">
        <v>4</v>
      </c>
    </row>
    <row r="381" spans="1:14" ht="19.899999999999999" customHeight="1">
      <c r="A381" s="26" t="s">
        <v>28</v>
      </c>
      <c r="B381" s="18">
        <v>18</v>
      </c>
      <c r="C381" s="17">
        <v>5</v>
      </c>
      <c r="D381" s="17">
        <v>1</v>
      </c>
      <c r="E381" s="16" t="s">
        <v>290</v>
      </c>
      <c r="F381" s="28" t="s">
        <v>26</v>
      </c>
      <c r="G381" s="58">
        <f t="shared" si="32"/>
        <v>1000</v>
      </c>
      <c r="H381" s="15">
        <v>1000</v>
      </c>
      <c r="I381" s="15">
        <v>0</v>
      </c>
      <c r="J381" s="46">
        <v>1000</v>
      </c>
      <c r="K381" s="46">
        <v>1000</v>
      </c>
      <c r="L381" s="46">
        <v>1000</v>
      </c>
      <c r="M381" s="69">
        <v>0</v>
      </c>
      <c r="N381" s="10" t="s">
        <v>4</v>
      </c>
    </row>
    <row r="382" spans="1:14" ht="19.899999999999999" customHeight="1">
      <c r="A382" s="26" t="s">
        <v>28</v>
      </c>
      <c r="B382" s="18">
        <v>18</v>
      </c>
      <c r="C382" s="17">
        <v>5</v>
      </c>
      <c r="D382" s="17">
        <v>1</v>
      </c>
      <c r="E382" s="16" t="s">
        <v>289</v>
      </c>
      <c r="F382" s="28" t="s">
        <v>26</v>
      </c>
      <c r="G382" s="58">
        <f t="shared" si="32"/>
        <v>500</v>
      </c>
      <c r="H382" s="15">
        <v>500</v>
      </c>
      <c r="I382" s="15">
        <v>0</v>
      </c>
      <c r="J382" s="46">
        <v>500</v>
      </c>
      <c r="K382" s="46">
        <v>500</v>
      </c>
      <c r="L382" s="46">
        <v>500</v>
      </c>
      <c r="M382" s="69">
        <v>0</v>
      </c>
      <c r="N382" s="10" t="s">
        <v>4</v>
      </c>
    </row>
    <row r="383" spans="1:14" ht="19.899999999999999" customHeight="1">
      <c r="A383" s="26" t="s">
        <v>28</v>
      </c>
      <c r="B383" s="18">
        <v>18</v>
      </c>
      <c r="C383" s="17">
        <v>5</v>
      </c>
      <c r="D383" s="17">
        <v>1</v>
      </c>
      <c r="E383" s="16" t="s">
        <v>288</v>
      </c>
      <c r="F383" s="28" t="s">
        <v>26</v>
      </c>
      <c r="G383" s="58">
        <f t="shared" si="32"/>
        <v>1893.2</v>
      </c>
      <c r="H383" s="15">
        <v>1893.2</v>
      </c>
      <c r="I383" s="15">
        <v>0</v>
      </c>
      <c r="J383" s="46">
        <v>1893.2</v>
      </c>
      <c r="K383" s="46">
        <v>1893.2</v>
      </c>
      <c r="L383" s="46">
        <v>1893.2</v>
      </c>
      <c r="M383" s="69">
        <v>0</v>
      </c>
      <c r="N383" s="10" t="s">
        <v>4</v>
      </c>
    </row>
    <row r="384" spans="1:14" ht="19.899999999999999" customHeight="1">
      <c r="A384" s="26" t="s">
        <v>28</v>
      </c>
      <c r="B384" s="18">
        <v>18</v>
      </c>
      <c r="C384" s="17">
        <v>5</v>
      </c>
      <c r="D384" s="17">
        <v>1</v>
      </c>
      <c r="E384" s="16" t="s">
        <v>287</v>
      </c>
      <c r="F384" s="28" t="s">
        <v>26</v>
      </c>
      <c r="G384" s="58">
        <f t="shared" si="32"/>
        <v>435.2</v>
      </c>
      <c r="H384" s="15">
        <v>435.2</v>
      </c>
      <c r="I384" s="15">
        <v>0</v>
      </c>
      <c r="J384" s="46">
        <v>435.2</v>
      </c>
      <c r="K384" s="46">
        <v>435.2</v>
      </c>
      <c r="L384" s="46">
        <v>435.2</v>
      </c>
      <c r="M384" s="69">
        <v>235.2</v>
      </c>
      <c r="N384" s="10" t="s">
        <v>4</v>
      </c>
    </row>
    <row r="385" spans="1:14" ht="17.25" customHeight="1">
      <c r="A385" s="26" t="s">
        <v>35</v>
      </c>
      <c r="B385" s="18">
        <v>18</v>
      </c>
      <c r="C385" s="17">
        <v>5</v>
      </c>
      <c r="D385" s="17">
        <v>1</v>
      </c>
      <c r="E385" s="16" t="s">
        <v>10</v>
      </c>
      <c r="F385" s="28" t="s">
        <v>33</v>
      </c>
      <c r="G385" s="58">
        <f t="shared" si="32"/>
        <v>10</v>
      </c>
      <c r="H385" s="15">
        <v>10</v>
      </c>
      <c r="I385" s="15">
        <v>0</v>
      </c>
      <c r="J385" s="46">
        <v>10</v>
      </c>
      <c r="K385" s="46">
        <v>10</v>
      </c>
      <c r="L385" s="46">
        <v>10</v>
      </c>
      <c r="M385" s="69">
        <v>10</v>
      </c>
      <c r="N385" s="10" t="s">
        <v>4</v>
      </c>
    </row>
    <row r="386" spans="1:14" ht="17.25" customHeight="1">
      <c r="A386" s="26" t="s">
        <v>110</v>
      </c>
      <c r="B386" s="18">
        <v>18</v>
      </c>
      <c r="C386" s="17">
        <v>5</v>
      </c>
      <c r="D386" s="17">
        <v>2</v>
      </c>
      <c r="E386" s="16" t="s">
        <v>286</v>
      </c>
      <c r="F386" s="28" t="s">
        <v>108</v>
      </c>
      <c r="G386" s="58">
        <f t="shared" si="32"/>
        <v>2443</v>
      </c>
      <c r="H386" s="15">
        <v>2443</v>
      </c>
      <c r="I386" s="15">
        <v>0</v>
      </c>
      <c r="J386" s="46">
        <v>2443</v>
      </c>
      <c r="K386" s="46">
        <v>2443</v>
      </c>
      <c r="L386" s="46">
        <v>2443</v>
      </c>
      <c r="M386" s="69">
        <v>0</v>
      </c>
      <c r="N386" s="10" t="s">
        <v>4</v>
      </c>
    </row>
    <row r="387" spans="1:14" ht="17.25" customHeight="1">
      <c r="A387" s="26" t="s">
        <v>110</v>
      </c>
      <c r="B387" s="18">
        <v>18</v>
      </c>
      <c r="C387" s="17">
        <v>5</v>
      </c>
      <c r="D387" s="17">
        <v>2</v>
      </c>
      <c r="E387" s="16" t="s">
        <v>285</v>
      </c>
      <c r="F387" s="28" t="s">
        <v>108</v>
      </c>
      <c r="G387" s="58">
        <f t="shared" ref="G387:G399" si="33">H387+I387</f>
        <v>2900</v>
      </c>
      <c r="H387" s="15">
        <v>2900</v>
      </c>
      <c r="I387" s="15">
        <v>0</v>
      </c>
      <c r="J387" s="46">
        <v>2900</v>
      </c>
      <c r="K387" s="46">
        <v>2900</v>
      </c>
      <c r="L387" s="46">
        <v>2900</v>
      </c>
      <c r="M387" s="69">
        <v>0</v>
      </c>
      <c r="N387" s="10" t="s">
        <v>4</v>
      </c>
    </row>
    <row r="388" spans="1:14" ht="17.25" customHeight="1">
      <c r="A388" s="26" t="s">
        <v>110</v>
      </c>
      <c r="B388" s="18">
        <v>18</v>
      </c>
      <c r="C388" s="17">
        <v>5</v>
      </c>
      <c r="D388" s="17">
        <v>2</v>
      </c>
      <c r="E388" s="16" t="s">
        <v>284</v>
      </c>
      <c r="F388" s="28" t="s">
        <v>108</v>
      </c>
      <c r="G388" s="58">
        <f t="shared" si="33"/>
        <v>706.8</v>
      </c>
      <c r="H388" s="15">
        <v>706.8</v>
      </c>
      <c r="I388" s="15">
        <v>0</v>
      </c>
      <c r="J388" s="46">
        <v>706.8</v>
      </c>
      <c r="K388" s="46">
        <v>706.8</v>
      </c>
      <c r="L388" s="46">
        <v>706.8</v>
      </c>
      <c r="M388" s="69">
        <v>0</v>
      </c>
      <c r="N388" s="10" t="s">
        <v>4</v>
      </c>
    </row>
    <row r="389" spans="1:14" ht="19.899999999999999" customHeight="1">
      <c r="A389" s="26" t="s">
        <v>28</v>
      </c>
      <c r="B389" s="18">
        <v>18</v>
      </c>
      <c r="C389" s="17">
        <v>5</v>
      </c>
      <c r="D389" s="17">
        <v>2</v>
      </c>
      <c r="E389" s="16" t="s">
        <v>283</v>
      </c>
      <c r="F389" s="28" t="s">
        <v>26</v>
      </c>
      <c r="G389" s="58">
        <f t="shared" si="33"/>
        <v>2000</v>
      </c>
      <c r="H389" s="15">
        <v>2000</v>
      </c>
      <c r="I389" s="15">
        <v>0</v>
      </c>
      <c r="J389" s="46">
        <v>2000</v>
      </c>
      <c r="K389" s="46">
        <v>2000</v>
      </c>
      <c r="L389" s="46">
        <v>2000</v>
      </c>
      <c r="M389" s="69">
        <v>0</v>
      </c>
      <c r="N389" s="10" t="s">
        <v>4</v>
      </c>
    </row>
    <row r="390" spans="1:14" ht="17.25" customHeight="1">
      <c r="A390" s="26" t="s">
        <v>110</v>
      </c>
      <c r="B390" s="18">
        <v>18</v>
      </c>
      <c r="C390" s="17">
        <v>5</v>
      </c>
      <c r="D390" s="17">
        <v>2</v>
      </c>
      <c r="E390" s="16" t="s">
        <v>282</v>
      </c>
      <c r="F390" s="28" t="s">
        <v>108</v>
      </c>
      <c r="G390" s="58">
        <f t="shared" si="33"/>
        <v>5000</v>
      </c>
      <c r="H390" s="15">
        <v>5000</v>
      </c>
      <c r="I390" s="15">
        <v>0</v>
      </c>
      <c r="J390" s="46">
        <v>5000</v>
      </c>
      <c r="K390" s="46">
        <v>5000</v>
      </c>
      <c r="L390" s="46">
        <v>5000</v>
      </c>
      <c r="M390" s="69">
        <v>0</v>
      </c>
      <c r="N390" s="10" t="s">
        <v>4</v>
      </c>
    </row>
    <row r="391" spans="1:14" ht="17.25" customHeight="1">
      <c r="A391" s="26" t="s">
        <v>110</v>
      </c>
      <c r="B391" s="18">
        <v>18</v>
      </c>
      <c r="C391" s="17">
        <v>5</v>
      </c>
      <c r="D391" s="17">
        <v>2</v>
      </c>
      <c r="E391" s="16" t="s">
        <v>281</v>
      </c>
      <c r="F391" s="28" t="s">
        <v>108</v>
      </c>
      <c r="G391" s="58">
        <f t="shared" si="33"/>
        <v>278.8</v>
      </c>
      <c r="H391" s="15">
        <v>278.8</v>
      </c>
      <c r="I391" s="15">
        <v>0</v>
      </c>
      <c r="J391" s="46">
        <v>278.8</v>
      </c>
      <c r="K391" s="46">
        <v>278.8</v>
      </c>
      <c r="L391" s="46">
        <v>278.8</v>
      </c>
      <c r="M391" s="69">
        <v>0</v>
      </c>
      <c r="N391" s="10" t="s">
        <v>4</v>
      </c>
    </row>
    <row r="392" spans="1:14" ht="29.45" customHeight="1">
      <c r="A392" s="26" t="s">
        <v>215</v>
      </c>
      <c r="B392" s="18">
        <v>18</v>
      </c>
      <c r="C392" s="17">
        <v>5</v>
      </c>
      <c r="D392" s="17">
        <v>2</v>
      </c>
      <c r="E392" s="16" t="s">
        <v>280</v>
      </c>
      <c r="F392" s="28" t="s">
        <v>213</v>
      </c>
      <c r="G392" s="58">
        <f t="shared" si="33"/>
        <v>2000</v>
      </c>
      <c r="H392" s="15">
        <v>2000</v>
      </c>
      <c r="I392" s="15">
        <v>0</v>
      </c>
      <c r="J392" s="46">
        <v>2000</v>
      </c>
      <c r="K392" s="46">
        <v>2000</v>
      </c>
      <c r="L392" s="46">
        <v>2000</v>
      </c>
      <c r="M392" s="69">
        <v>0</v>
      </c>
      <c r="N392" s="10" t="s">
        <v>4</v>
      </c>
    </row>
    <row r="393" spans="1:14" ht="17.25" customHeight="1">
      <c r="A393" s="26" t="s">
        <v>110</v>
      </c>
      <c r="B393" s="18">
        <v>18</v>
      </c>
      <c r="C393" s="17">
        <v>5</v>
      </c>
      <c r="D393" s="17">
        <v>2</v>
      </c>
      <c r="E393" s="16" t="s">
        <v>279</v>
      </c>
      <c r="F393" s="28" t="s">
        <v>108</v>
      </c>
      <c r="G393" s="58">
        <f t="shared" si="33"/>
        <v>4505.3999999999996</v>
      </c>
      <c r="H393" s="15">
        <v>0</v>
      </c>
      <c r="I393" s="15">
        <v>4505.3999999999996</v>
      </c>
      <c r="J393" s="46">
        <v>4505.3999999999996</v>
      </c>
      <c r="K393" s="46">
        <v>4505.3999999999996</v>
      </c>
      <c r="L393" s="46">
        <v>4505.3999999999996</v>
      </c>
      <c r="M393" s="69">
        <v>3525</v>
      </c>
      <c r="N393" s="10" t="s">
        <v>4</v>
      </c>
    </row>
    <row r="394" spans="1:14" ht="17.25" customHeight="1">
      <c r="A394" s="26" t="s">
        <v>278</v>
      </c>
      <c r="B394" s="18">
        <v>18</v>
      </c>
      <c r="C394" s="17">
        <v>5</v>
      </c>
      <c r="D394" s="17">
        <v>2</v>
      </c>
      <c r="E394" s="16" t="s">
        <v>277</v>
      </c>
      <c r="F394" s="28" t="s">
        <v>276</v>
      </c>
      <c r="G394" s="58">
        <f t="shared" si="33"/>
        <v>55000</v>
      </c>
      <c r="H394" s="15">
        <v>55000</v>
      </c>
      <c r="I394" s="15">
        <v>0</v>
      </c>
      <c r="J394" s="46">
        <v>55000</v>
      </c>
      <c r="K394" s="46">
        <v>55000</v>
      </c>
      <c r="L394" s="46">
        <v>55000</v>
      </c>
      <c r="M394" s="69">
        <v>55000</v>
      </c>
      <c r="N394" s="10" t="s">
        <v>4</v>
      </c>
    </row>
    <row r="395" spans="1:14" ht="17.25" customHeight="1">
      <c r="A395" s="26" t="s">
        <v>110</v>
      </c>
      <c r="B395" s="18">
        <v>18</v>
      </c>
      <c r="C395" s="17">
        <v>5</v>
      </c>
      <c r="D395" s="17">
        <v>2</v>
      </c>
      <c r="E395" s="16" t="s">
        <v>275</v>
      </c>
      <c r="F395" s="28" t="s">
        <v>108</v>
      </c>
      <c r="G395" s="58">
        <f t="shared" si="33"/>
        <v>416</v>
      </c>
      <c r="H395" s="15">
        <v>416</v>
      </c>
      <c r="I395" s="15">
        <v>0</v>
      </c>
      <c r="J395" s="46">
        <v>416</v>
      </c>
      <c r="K395" s="46">
        <v>416</v>
      </c>
      <c r="L395" s="46">
        <v>416</v>
      </c>
      <c r="M395" s="69">
        <v>0</v>
      </c>
      <c r="N395" s="10" t="s">
        <v>4</v>
      </c>
    </row>
    <row r="396" spans="1:14" ht="17.25" customHeight="1">
      <c r="A396" s="26" t="s">
        <v>110</v>
      </c>
      <c r="B396" s="18">
        <v>18</v>
      </c>
      <c r="C396" s="17">
        <v>5</v>
      </c>
      <c r="D396" s="17">
        <v>2</v>
      </c>
      <c r="E396" s="16" t="s">
        <v>274</v>
      </c>
      <c r="F396" s="28" t="s">
        <v>108</v>
      </c>
      <c r="G396" s="58">
        <f t="shared" si="33"/>
        <v>600</v>
      </c>
      <c r="H396" s="15">
        <v>600</v>
      </c>
      <c r="I396" s="15">
        <v>0</v>
      </c>
      <c r="J396" s="46">
        <v>600</v>
      </c>
      <c r="K396" s="46">
        <v>600</v>
      </c>
      <c r="L396" s="46">
        <v>600</v>
      </c>
      <c r="M396" s="69">
        <v>95</v>
      </c>
      <c r="N396" s="10" t="s">
        <v>4</v>
      </c>
    </row>
    <row r="397" spans="1:14" ht="17.25" customHeight="1">
      <c r="A397" s="26" t="s">
        <v>110</v>
      </c>
      <c r="B397" s="18">
        <v>18</v>
      </c>
      <c r="C397" s="17">
        <v>5</v>
      </c>
      <c r="D397" s="17">
        <v>2</v>
      </c>
      <c r="E397" s="16" t="s">
        <v>273</v>
      </c>
      <c r="F397" s="28" t="s">
        <v>108</v>
      </c>
      <c r="G397" s="58">
        <f t="shared" si="33"/>
        <v>350</v>
      </c>
      <c r="H397" s="15">
        <v>350</v>
      </c>
      <c r="I397" s="15">
        <v>0</v>
      </c>
      <c r="J397" s="46">
        <v>350</v>
      </c>
      <c r="K397" s="46">
        <v>350</v>
      </c>
      <c r="L397" s="46">
        <v>350</v>
      </c>
      <c r="M397" s="69">
        <v>350</v>
      </c>
      <c r="N397" s="10" t="s">
        <v>4</v>
      </c>
    </row>
    <row r="398" spans="1:14" ht="17.25" customHeight="1">
      <c r="A398" s="26" t="s">
        <v>110</v>
      </c>
      <c r="B398" s="18">
        <v>18</v>
      </c>
      <c r="C398" s="17">
        <v>5</v>
      </c>
      <c r="D398" s="17">
        <v>2</v>
      </c>
      <c r="E398" s="16" t="s">
        <v>272</v>
      </c>
      <c r="F398" s="28" t="s">
        <v>108</v>
      </c>
      <c r="G398" s="58">
        <f t="shared" si="33"/>
        <v>450</v>
      </c>
      <c r="H398" s="15">
        <v>450</v>
      </c>
      <c r="I398" s="15">
        <v>0</v>
      </c>
      <c r="J398" s="46">
        <v>450</v>
      </c>
      <c r="K398" s="46">
        <v>450</v>
      </c>
      <c r="L398" s="46">
        <v>450</v>
      </c>
      <c r="M398" s="69">
        <v>36.5</v>
      </c>
      <c r="N398" s="10" t="s">
        <v>4</v>
      </c>
    </row>
    <row r="399" spans="1:14" ht="17.25" customHeight="1">
      <c r="A399" s="26" t="s">
        <v>110</v>
      </c>
      <c r="B399" s="18">
        <v>18</v>
      </c>
      <c r="C399" s="17">
        <v>5</v>
      </c>
      <c r="D399" s="17">
        <v>2</v>
      </c>
      <c r="E399" s="16" t="s">
        <v>271</v>
      </c>
      <c r="F399" s="28" t="s">
        <v>108</v>
      </c>
      <c r="G399" s="58">
        <f t="shared" si="33"/>
        <v>450</v>
      </c>
      <c r="H399" s="15">
        <v>450</v>
      </c>
      <c r="I399" s="15">
        <v>0</v>
      </c>
      <c r="J399" s="46">
        <v>450</v>
      </c>
      <c r="K399" s="46">
        <v>450</v>
      </c>
      <c r="L399" s="46">
        <v>450</v>
      </c>
      <c r="M399" s="69">
        <v>0</v>
      </c>
      <c r="N399" s="10" t="s">
        <v>4</v>
      </c>
    </row>
    <row r="400" spans="1:14" ht="17.25" customHeight="1">
      <c r="A400" s="26" t="s">
        <v>110</v>
      </c>
      <c r="B400" s="18">
        <v>18</v>
      </c>
      <c r="C400" s="17">
        <v>5</v>
      </c>
      <c r="D400" s="17">
        <v>2</v>
      </c>
      <c r="E400" s="16" t="s">
        <v>270</v>
      </c>
      <c r="F400" s="28" t="s">
        <v>108</v>
      </c>
      <c r="G400" s="58">
        <f t="shared" ref="G400:G416" si="34">H400+I400</f>
        <v>34</v>
      </c>
      <c r="H400" s="15">
        <v>34</v>
      </c>
      <c r="I400" s="15">
        <v>0</v>
      </c>
      <c r="J400" s="46">
        <v>34</v>
      </c>
      <c r="K400" s="46">
        <v>34</v>
      </c>
      <c r="L400" s="46">
        <v>34</v>
      </c>
      <c r="M400" s="69">
        <v>30.2</v>
      </c>
      <c r="N400" s="10" t="s">
        <v>4</v>
      </c>
    </row>
    <row r="401" spans="1:14" ht="17.25" customHeight="1">
      <c r="A401" s="26" t="s">
        <v>110</v>
      </c>
      <c r="B401" s="18">
        <v>18</v>
      </c>
      <c r="C401" s="17">
        <v>5</v>
      </c>
      <c r="D401" s="17">
        <v>2</v>
      </c>
      <c r="E401" s="16" t="s">
        <v>269</v>
      </c>
      <c r="F401" s="28" t="s">
        <v>108</v>
      </c>
      <c r="G401" s="58">
        <f t="shared" si="34"/>
        <v>600</v>
      </c>
      <c r="H401" s="15">
        <v>600</v>
      </c>
      <c r="I401" s="15">
        <v>0</v>
      </c>
      <c r="J401" s="46">
        <v>600</v>
      </c>
      <c r="K401" s="46">
        <v>600</v>
      </c>
      <c r="L401" s="46">
        <v>600</v>
      </c>
      <c r="M401" s="69">
        <v>469.6</v>
      </c>
      <c r="N401" s="10" t="s">
        <v>4</v>
      </c>
    </row>
    <row r="402" spans="1:14" ht="17.25" customHeight="1">
      <c r="A402" s="26" t="s">
        <v>110</v>
      </c>
      <c r="B402" s="18">
        <v>18</v>
      </c>
      <c r="C402" s="17">
        <v>5</v>
      </c>
      <c r="D402" s="17">
        <v>2</v>
      </c>
      <c r="E402" s="16" t="s">
        <v>268</v>
      </c>
      <c r="F402" s="28" t="s">
        <v>108</v>
      </c>
      <c r="G402" s="58">
        <f t="shared" si="34"/>
        <v>500</v>
      </c>
      <c r="H402" s="15">
        <v>500</v>
      </c>
      <c r="I402" s="15">
        <v>0</v>
      </c>
      <c r="J402" s="46">
        <v>500</v>
      </c>
      <c r="K402" s="46">
        <v>500</v>
      </c>
      <c r="L402" s="46">
        <v>500</v>
      </c>
      <c r="M402" s="69">
        <v>112.1</v>
      </c>
      <c r="N402" s="10" t="s">
        <v>4</v>
      </c>
    </row>
    <row r="403" spans="1:14" ht="17.25" customHeight="1">
      <c r="A403" s="26" t="s">
        <v>110</v>
      </c>
      <c r="B403" s="18">
        <v>18</v>
      </c>
      <c r="C403" s="17">
        <v>5</v>
      </c>
      <c r="D403" s="17">
        <v>2</v>
      </c>
      <c r="E403" s="16" t="s">
        <v>267</v>
      </c>
      <c r="F403" s="28" t="s">
        <v>108</v>
      </c>
      <c r="G403" s="58">
        <f t="shared" si="34"/>
        <v>6600</v>
      </c>
      <c r="H403" s="15">
        <v>6600</v>
      </c>
      <c r="I403" s="15">
        <v>0</v>
      </c>
      <c r="J403" s="46">
        <v>6600</v>
      </c>
      <c r="K403" s="46">
        <v>6600</v>
      </c>
      <c r="L403" s="46">
        <v>6600</v>
      </c>
      <c r="M403" s="69">
        <f>129+6285.2</f>
        <v>6414.2</v>
      </c>
      <c r="N403" s="10" t="s">
        <v>4</v>
      </c>
    </row>
    <row r="404" spans="1:14" ht="17.25" customHeight="1">
      <c r="A404" s="26" t="s">
        <v>11</v>
      </c>
      <c r="B404" s="18">
        <v>18</v>
      </c>
      <c r="C404" s="17">
        <v>5</v>
      </c>
      <c r="D404" s="17">
        <v>2</v>
      </c>
      <c r="E404" s="16" t="s">
        <v>10</v>
      </c>
      <c r="F404" s="28" t="s">
        <v>9</v>
      </c>
      <c r="G404" s="58">
        <f t="shared" si="34"/>
        <v>197.4</v>
      </c>
      <c r="H404" s="15">
        <v>197.4</v>
      </c>
      <c r="I404" s="15">
        <v>0</v>
      </c>
      <c r="J404" s="46">
        <v>197.4</v>
      </c>
      <c r="K404" s="46">
        <v>197.4</v>
      </c>
      <c r="L404" s="46">
        <v>197.4</v>
      </c>
      <c r="M404" s="69">
        <v>197.4</v>
      </c>
      <c r="N404" s="10" t="s">
        <v>4</v>
      </c>
    </row>
    <row r="405" spans="1:14" ht="17.25" customHeight="1">
      <c r="A405" s="26" t="s">
        <v>35</v>
      </c>
      <c r="B405" s="18">
        <v>18</v>
      </c>
      <c r="C405" s="17">
        <v>5</v>
      </c>
      <c r="D405" s="17">
        <v>2</v>
      </c>
      <c r="E405" s="16" t="s">
        <v>10</v>
      </c>
      <c r="F405" s="28" t="s">
        <v>33</v>
      </c>
      <c r="G405" s="58">
        <f t="shared" si="34"/>
        <v>10</v>
      </c>
      <c r="H405" s="15">
        <v>10</v>
      </c>
      <c r="I405" s="15">
        <v>0</v>
      </c>
      <c r="J405" s="46">
        <v>10</v>
      </c>
      <c r="K405" s="46">
        <v>10</v>
      </c>
      <c r="L405" s="46">
        <v>10</v>
      </c>
      <c r="M405" s="69">
        <v>10</v>
      </c>
      <c r="N405" s="10" t="s">
        <v>4</v>
      </c>
    </row>
    <row r="406" spans="1:14" ht="17.25" customHeight="1">
      <c r="A406" s="26" t="s">
        <v>42</v>
      </c>
      <c r="B406" s="18">
        <v>18</v>
      </c>
      <c r="C406" s="17">
        <v>5</v>
      </c>
      <c r="D406" s="17">
        <v>3</v>
      </c>
      <c r="E406" s="16" t="s">
        <v>266</v>
      </c>
      <c r="F406" s="28" t="s">
        <v>40</v>
      </c>
      <c r="G406" s="58">
        <f t="shared" si="34"/>
        <v>6973</v>
      </c>
      <c r="H406" s="15">
        <v>6973</v>
      </c>
      <c r="I406" s="15">
        <v>0</v>
      </c>
      <c r="J406" s="46">
        <v>6973</v>
      </c>
      <c r="K406" s="46">
        <v>6973</v>
      </c>
      <c r="L406" s="46">
        <v>6973</v>
      </c>
      <c r="M406" s="69">
        <v>6973</v>
      </c>
      <c r="N406" s="10" t="s">
        <v>4</v>
      </c>
    </row>
    <row r="407" spans="1:14" ht="19.899999999999999" customHeight="1">
      <c r="A407" s="26" t="s">
        <v>28</v>
      </c>
      <c r="B407" s="18">
        <v>18</v>
      </c>
      <c r="C407" s="17">
        <v>5</v>
      </c>
      <c r="D407" s="17">
        <v>3</v>
      </c>
      <c r="E407" s="16" t="s">
        <v>265</v>
      </c>
      <c r="F407" s="28" t="s">
        <v>26</v>
      </c>
      <c r="G407" s="58">
        <f t="shared" si="34"/>
        <v>70</v>
      </c>
      <c r="H407" s="15">
        <v>70</v>
      </c>
      <c r="I407" s="15">
        <v>0</v>
      </c>
      <c r="J407" s="46">
        <v>70</v>
      </c>
      <c r="K407" s="46">
        <v>70</v>
      </c>
      <c r="L407" s="46">
        <v>70</v>
      </c>
      <c r="M407" s="69">
        <v>58.3</v>
      </c>
      <c r="N407" s="10" t="s">
        <v>4</v>
      </c>
    </row>
    <row r="408" spans="1:14" ht="19.899999999999999" customHeight="1">
      <c r="A408" s="26" t="s">
        <v>28</v>
      </c>
      <c r="B408" s="18">
        <v>18</v>
      </c>
      <c r="C408" s="17">
        <v>5</v>
      </c>
      <c r="D408" s="17">
        <v>3</v>
      </c>
      <c r="E408" s="16" t="s">
        <v>264</v>
      </c>
      <c r="F408" s="28" t="s">
        <v>26</v>
      </c>
      <c r="G408" s="58">
        <f t="shared" si="34"/>
        <v>82</v>
      </c>
      <c r="H408" s="15">
        <v>82</v>
      </c>
      <c r="I408" s="15">
        <v>0</v>
      </c>
      <c r="J408" s="46">
        <v>82</v>
      </c>
      <c r="K408" s="46">
        <v>82</v>
      </c>
      <c r="L408" s="46">
        <v>82</v>
      </c>
      <c r="M408" s="69">
        <f>40.2+11</f>
        <v>51.2</v>
      </c>
      <c r="N408" s="10" t="s">
        <v>4</v>
      </c>
    </row>
    <row r="409" spans="1:14" ht="19.899999999999999" customHeight="1">
      <c r="A409" s="26" t="s">
        <v>28</v>
      </c>
      <c r="B409" s="18">
        <v>18</v>
      </c>
      <c r="C409" s="17">
        <v>5</v>
      </c>
      <c r="D409" s="17">
        <v>3</v>
      </c>
      <c r="E409" s="16" t="s">
        <v>263</v>
      </c>
      <c r="F409" s="28" t="s">
        <v>26</v>
      </c>
      <c r="G409" s="58">
        <f t="shared" si="34"/>
        <v>79.3</v>
      </c>
      <c r="H409" s="15">
        <v>79.3</v>
      </c>
      <c r="I409" s="15">
        <v>0</v>
      </c>
      <c r="J409" s="46">
        <v>79.3</v>
      </c>
      <c r="K409" s="46">
        <v>79.3</v>
      </c>
      <c r="L409" s="46">
        <v>79.3</v>
      </c>
      <c r="M409" s="69">
        <f>13.2+33.9</f>
        <v>47.099999999999994</v>
      </c>
      <c r="N409" s="10" t="s">
        <v>4</v>
      </c>
    </row>
    <row r="410" spans="1:14" ht="19.899999999999999" customHeight="1">
      <c r="A410" s="26" t="s">
        <v>28</v>
      </c>
      <c r="B410" s="18">
        <v>18</v>
      </c>
      <c r="C410" s="17">
        <v>5</v>
      </c>
      <c r="D410" s="17">
        <v>3</v>
      </c>
      <c r="E410" s="16" t="s">
        <v>262</v>
      </c>
      <c r="F410" s="28" t="s">
        <v>26</v>
      </c>
      <c r="G410" s="58">
        <f t="shared" si="34"/>
        <v>231</v>
      </c>
      <c r="H410" s="15">
        <v>231</v>
      </c>
      <c r="I410" s="15">
        <v>0</v>
      </c>
      <c r="J410" s="46">
        <v>231</v>
      </c>
      <c r="K410" s="46">
        <v>231</v>
      </c>
      <c r="L410" s="46">
        <v>231</v>
      </c>
      <c r="M410" s="69">
        <v>152.5</v>
      </c>
      <c r="N410" s="10" t="s">
        <v>4</v>
      </c>
    </row>
    <row r="411" spans="1:14" ht="17.25" customHeight="1">
      <c r="A411" s="26" t="s">
        <v>35</v>
      </c>
      <c r="B411" s="18">
        <v>18</v>
      </c>
      <c r="C411" s="17">
        <v>5</v>
      </c>
      <c r="D411" s="17">
        <v>3</v>
      </c>
      <c r="E411" s="16" t="s">
        <v>261</v>
      </c>
      <c r="F411" s="28" t="s">
        <v>33</v>
      </c>
      <c r="G411" s="58">
        <f t="shared" si="34"/>
        <v>115.6</v>
      </c>
      <c r="H411" s="15">
        <v>115.6</v>
      </c>
      <c r="I411" s="15">
        <v>0</v>
      </c>
      <c r="J411" s="46">
        <v>115.6</v>
      </c>
      <c r="K411" s="46">
        <v>115.6</v>
      </c>
      <c r="L411" s="46">
        <v>115.6</v>
      </c>
      <c r="M411" s="69">
        <v>115.6</v>
      </c>
      <c r="N411" s="10" t="s">
        <v>4</v>
      </c>
    </row>
    <row r="412" spans="1:14" ht="19.899999999999999" customHeight="1">
      <c r="A412" s="26" t="s">
        <v>28</v>
      </c>
      <c r="B412" s="18">
        <v>18</v>
      </c>
      <c r="C412" s="17">
        <v>5</v>
      </c>
      <c r="D412" s="17">
        <v>3</v>
      </c>
      <c r="E412" s="16" t="s">
        <v>260</v>
      </c>
      <c r="F412" s="28" t="s">
        <v>26</v>
      </c>
      <c r="G412" s="58">
        <f t="shared" si="34"/>
        <v>101.8</v>
      </c>
      <c r="H412" s="15">
        <v>101.8</v>
      </c>
      <c r="I412" s="15">
        <v>0</v>
      </c>
      <c r="J412" s="46">
        <v>101.8</v>
      </c>
      <c r="K412" s="46">
        <v>101.8</v>
      </c>
      <c r="L412" s="46">
        <v>101.8</v>
      </c>
      <c r="M412" s="69">
        <v>101.8</v>
      </c>
      <c r="N412" s="10" t="s">
        <v>4</v>
      </c>
    </row>
    <row r="413" spans="1:14" ht="19.899999999999999" customHeight="1">
      <c r="A413" s="26" t="s">
        <v>28</v>
      </c>
      <c r="B413" s="18">
        <v>18</v>
      </c>
      <c r="C413" s="17">
        <v>5</v>
      </c>
      <c r="D413" s="17">
        <v>3</v>
      </c>
      <c r="E413" s="16" t="s">
        <v>259</v>
      </c>
      <c r="F413" s="28" t="s">
        <v>26</v>
      </c>
      <c r="G413" s="58">
        <f t="shared" si="34"/>
        <v>300</v>
      </c>
      <c r="H413" s="15">
        <v>300</v>
      </c>
      <c r="I413" s="15">
        <v>0</v>
      </c>
      <c r="J413" s="46">
        <v>300</v>
      </c>
      <c r="K413" s="46">
        <v>300</v>
      </c>
      <c r="L413" s="46">
        <v>300</v>
      </c>
      <c r="M413" s="69">
        <v>193.1</v>
      </c>
      <c r="N413" s="10" t="s">
        <v>4</v>
      </c>
    </row>
    <row r="414" spans="1:14" ht="19.899999999999999" customHeight="1">
      <c r="A414" s="26" t="s">
        <v>28</v>
      </c>
      <c r="B414" s="18">
        <v>18</v>
      </c>
      <c r="C414" s="17">
        <v>5</v>
      </c>
      <c r="D414" s="17">
        <v>3</v>
      </c>
      <c r="E414" s="16" t="s">
        <v>258</v>
      </c>
      <c r="F414" s="28" t="s">
        <v>26</v>
      </c>
      <c r="G414" s="58">
        <f t="shared" si="34"/>
        <v>100</v>
      </c>
      <c r="H414" s="15">
        <v>100</v>
      </c>
      <c r="I414" s="15">
        <v>0</v>
      </c>
      <c r="J414" s="46">
        <v>100</v>
      </c>
      <c r="K414" s="46">
        <v>100</v>
      </c>
      <c r="L414" s="46">
        <v>100</v>
      </c>
      <c r="M414" s="69">
        <v>78.3</v>
      </c>
      <c r="N414" s="10" t="s">
        <v>4</v>
      </c>
    </row>
    <row r="415" spans="1:14" ht="19.899999999999999" customHeight="1">
      <c r="A415" s="26" t="s">
        <v>28</v>
      </c>
      <c r="B415" s="18">
        <v>18</v>
      </c>
      <c r="C415" s="17">
        <v>5</v>
      </c>
      <c r="D415" s="17">
        <v>3</v>
      </c>
      <c r="E415" s="16" t="s">
        <v>257</v>
      </c>
      <c r="F415" s="28" t="s">
        <v>26</v>
      </c>
      <c r="G415" s="58">
        <f t="shared" si="34"/>
        <v>300</v>
      </c>
      <c r="H415" s="15">
        <v>300</v>
      </c>
      <c r="I415" s="15">
        <v>0</v>
      </c>
      <c r="J415" s="46">
        <v>300</v>
      </c>
      <c r="K415" s="46">
        <v>300</v>
      </c>
      <c r="L415" s="46">
        <v>300</v>
      </c>
      <c r="M415" s="69"/>
      <c r="N415" s="10" t="s">
        <v>4</v>
      </c>
    </row>
    <row r="416" spans="1:14" ht="19.899999999999999" customHeight="1">
      <c r="A416" s="26" t="s">
        <v>28</v>
      </c>
      <c r="B416" s="18">
        <v>18</v>
      </c>
      <c r="C416" s="17">
        <v>5</v>
      </c>
      <c r="D416" s="17">
        <v>3</v>
      </c>
      <c r="E416" s="16" t="s">
        <v>256</v>
      </c>
      <c r="F416" s="28" t="s">
        <v>26</v>
      </c>
      <c r="G416" s="58">
        <f t="shared" si="34"/>
        <v>2777</v>
      </c>
      <c r="H416" s="15">
        <v>2777</v>
      </c>
      <c r="I416" s="15">
        <v>0</v>
      </c>
      <c r="J416" s="46">
        <v>2777</v>
      </c>
      <c r="K416" s="46">
        <v>2777</v>
      </c>
      <c r="L416" s="46">
        <v>2777</v>
      </c>
      <c r="M416" s="69">
        <v>2253.1</v>
      </c>
      <c r="N416" s="10" t="s">
        <v>4</v>
      </c>
    </row>
    <row r="417" spans="1:14" ht="19.899999999999999" customHeight="1">
      <c r="A417" s="26" t="s">
        <v>28</v>
      </c>
      <c r="B417" s="18">
        <v>18</v>
      </c>
      <c r="C417" s="17">
        <v>5</v>
      </c>
      <c r="D417" s="17">
        <v>3</v>
      </c>
      <c r="E417" s="16" t="s">
        <v>255</v>
      </c>
      <c r="F417" s="28" t="s">
        <v>26</v>
      </c>
      <c r="G417" s="58">
        <f t="shared" ref="G417:G433" si="35">H417+I417</f>
        <v>710.3</v>
      </c>
      <c r="H417" s="15">
        <v>710.3</v>
      </c>
      <c r="I417" s="15">
        <v>0</v>
      </c>
      <c r="J417" s="46">
        <v>710.3</v>
      </c>
      <c r="K417" s="46">
        <v>710.3</v>
      </c>
      <c r="L417" s="46">
        <v>710.3</v>
      </c>
      <c r="M417" s="69">
        <v>450.2</v>
      </c>
      <c r="N417" s="10" t="s">
        <v>4</v>
      </c>
    </row>
    <row r="418" spans="1:14" ht="19.899999999999999" customHeight="1">
      <c r="A418" s="26" t="s">
        <v>28</v>
      </c>
      <c r="B418" s="18">
        <v>18</v>
      </c>
      <c r="C418" s="17">
        <v>5</v>
      </c>
      <c r="D418" s="17">
        <v>3</v>
      </c>
      <c r="E418" s="16" t="s">
        <v>254</v>
      </c>
      <c r="F418" s="28" t="s">
        <v>26</v>
      </c>
      <c r="G418" s="58">
        <f t="shared" si="35"/>
        <v>296</v>
      </c>
      <c r="H418" s="15">
        <v>296</v>
      </c>
      <c r="I418" s="15">
        <v>0</v>
      </c>
      <c r="J418" s="46">
        <v>296</v>
      </c>
      <c r="K418" s="46">
        <v>296</v>
      </c>
      <c r="L418" s="46">
        <v>296</v>
      </c>
      <c r="M418" s="69">
        <v>99.4</v>
      </c>
      <c r="N418" s="10" t="s">
        <v>4</v>
      </c>
    </row>
    <row r="419" spans="1:14" ht="19.899999999999999" customHeight="1">
      <c r="A419" s="26" t="s">
        <v>28</v>
      </c>
      <c r="B419" s="18">
        <v>18</v>
      </c>
      <c r="C419" s="17">
        <v>5</v>
      </c>
      <c r="D419" s="17">
        <v>3</v>
      </c>
      <c r="E419" s="16" t="s">
        <v>253</v>
      </c>
      <c r="F419" s="28" t="s">
        <v>26</v>
      </c>
      <c r="G419" s="58">
        <f t="shared" si="35"/>
        <v>150</v>
      </c>
      <c r="H419" s="15">
        <v>150</v>
      </c>
      <c r="I419" s="15">
        <v>0</v>
      </c>
      <c r="J419" s="46">
        <v>150</v>
      </c>
      <c r="K419" s="46">
        <v>150</v>
      </c>
      <c r="L419" s="46">
        <v>150</v>
      </c>
      <c r="M419" s="69">
        <v>0</v>
      </c>
      <c r="N419" s="10" t="s">
        <v>4</v>
      </c>
    </row>
    <row r="420" spans="1:14" ht="19.899999999999999" customHeight="1">
      <c r="A420" s="26" t="s">
        <v>28</v>
      </c>
      <c r="B420" s="18">
        <v>18</v>
      </c>
      <c r="C420" s="17">
        <v>5</v>
      </c>
      <c r="D420" s="17">
        <v>3</v>
      </c>
      <c r="E420" s="16" t="s">
        <v>252</v>
      </c>
      <c r="F420" s="28" t="s">
        <v>26</v>
      </c>
      <c r="G420" s="58">
        <f t="shared" si="35"/>
        <v>200</v>
      </c>
      <c r="H420" s="15">
        <v>200</v>
      </c>
      <c r="I420" s="15">
        <v>0</v>
      </c>
      <c r="J420" s="46">
        <v>200</v>
      </c>
      <c r="K420" s="46">
        <v>200</v>
      </c>
      <c r="L420" s="46">
        <v>200</v>
      </c>
      <c r="M420" s="69">
        <v>0</v>
      </c>
      <c r="N420" s="10" t="s">
        <v>4</v>
      </c>
    </row>
    <row r="421" spans="1:14" ht="19.899999999999999" customHeight="1">
      <c r="A421" s="26" t="s">
        <v>28</v>
      </c>
      <c r="B421" s="18">
        <v>18</v>
      </c>
      <c r="C421" s="17">
        <v>5</v>
      </c>
      <c r="D421" s="17">
        <v>3</v>
      </c>
      <c r="E421" s="16" t="s">
        <v>251</v>
      </c>
      <c r="F421" s="28" t="s">
        <v>26</v>
      </c>
      <c r="G421" s="58">
        <f t="shared" si="35"/>
        <v>350</v>
      </c>
      <c r="H421" s="15">
        <v>350</v>
      </c>
      <c r="I421" s="15">
        <v>0</v>
      </c>
      <c r="J421" s="46">
        <v>350</v>
      </c>
      <c r="K421" s="46">
        <v>350</v>
      </c>
      <c r="L421" s="46">
        <v>350</v>
      </c>
      <c r="M421" s="69">
        <v>0</v>
      </c>
      <c r="N421" s="10" t="s">
        <v>4</v>
      </c>
    </row>
    <row r="422" spans="1:14" ht="19.899999999999999" customHeight="1">
      <c r="A422" s="26" t="s">
        <v>28</v>
      </c>
      <c r="B422" s="18">
        <v>18</v>
      </c>
      <c r="C422" s="17">
        <v>5</v>
      </c>
      <c r="D422" s="17">
        <v>3</v>
      </c>
      <c r="E422" s="16" t="s">
        <v>250</v>
      </c>
      <c r="F422" s="28" t="s">
        <v>26</v>
      </c>
      <c r="G422" s="58">
        <f t="shared" si="35"/>
        <v>500</v>
      </c>
      <c r="H422" s="15">
        <v>500</v>
      </c>
      <c r="I422" s="15">
        <v>0</v>
      </c>
      <c r="J422" s="46">
        <v>500</v>
      </c>
      <c r="K422" s="46">
        <v>500</v>
      </c>
      <c r="L422" s="46">
        <v>500</v>
      </c>
      <c r="M422" s="69">
        <v>0</v>
      </c>
      <c r="N422" s="10" t="s">
        <v>4</v>
      </c>
    </row>
    <row r="423" spans="1:14" ht="17.25" customHeight="1">
      <c r="A423" s="26" t="s">
        <v>110</v>
      </c>
      <c r="B423" s="18">
        <v>18</v>
      </c>
      <c r="C423" s="17">
        <v>5</v>
      </c>
      <c r="D423" s="17">
        <v>3</v>
      </c>
      <c r="E423" s="16" t="s">
        <v>249</v>
      </c>
      <c r="F423" s="28" t="s">
        <v>108</v>
      </c>
      <c r="G423" s="58">
        <f t="shared" si="35"/>
        <v>6700</v>
      </c>
      <c r="H423" s="15">
        <v>6700</v>
      </c>
      <c r="I423" s="15">
        <v>0</v>
      </c>
      <c r="J423" s="46">
        <v>6700</v>
      </c>
      <c r="K423" s="46">
        <v>6700</v>
      </c>
      <c r="L423" s="46">
        <v>6700</v>
      </c>
      <c r="M423" s="69">
        <v>6664.1</v>
      </c>
      <c r="N423" s="10" t="s">
        <v>4</v>
      </c>
    </row>
    <row r="424" spans="1:14" ht="17.25" customHeight="1">
      <c r="A424" s="26" t="s">
        <v>110</v>
      </c>
      <c r="B424" s="18">
        <v>18</v>
      </c>
      <c r="C424" s="17">
        <v>5</v>
      </c>
      <c r="D424" s="17">
        <v>3</v>
      </c>
      <c r="E424" s="16" t="s">
        <v>248</v>
      </c>
      <c r="F424" s="28" t="s">
        <v>108</v>
      </c>
      <c r="G424" s="58">
        <f t="shared" si="35"/>
        <v>3300</v>
      </c>
      <c r="H424" s="15">
        <v>3300</v>
      </c>
      <c r="I424" s="15">
        <v>0</v>
      </c>
      <c r="J424" s="46">
        <v>3300</v>
      </c>
      <c r="K424" s="46">
        <v>3300</v>
      </c>
      <c r="L424" s="46">
        <v>3300</v>
      </c>
      <c r="M424" s="69">
        <v>3297.5</v>
      </c>
      <c r="N424" s="10" t="s">
        <v>4</v>
      </c>
    </row>
    <row r="425" spans="1:14" ht="17.25" customHeight="1">
      <c r="A425" s="26" t="s">
        <v>110</v>
      </c>
      <c r="B425" s="18">
        <v>18</v>
      </c>
      <c r="C425" s="17">
        <v>5</v>
      </c>
      <c r="D425" s="17">
        <v>3</v>
      </c>
      <c r="E425" s="16" t="s">
        <v>247</v>
      </c>
      <c r="F425" s="28" t="s">
        <v>108</v>
      </c>
      <c r="G425" s="58">
        <f t="shared" si="35"/>
        <v>134000</v>
      </c>
      <c r="H425" s="15">
        <v>134000</v>
      </c>
      <c r="I425" s="15">
        <v>0</v>
      </c>
      <c r="J425" s="46">
        <v>134000</v>
      </c>
      <c r="K425" s="46">
        <v>134000</v>
      </c>
      <c r="L425" s="46">
        <v>134000</v>
      </c>
      <c r="M425" s="69"/>
      <c r="N425" s="10" t="s">
        <v>4</v>
      </c>
    </row>
    <row r="426" spans="1:14" ht="17.25" customHeight="1">
      <c r="A426" s="26" t="s">
        <v>110</v>
      </c>
      <c r="B426" s="18">
        <v>18</v>
      </c>
      <c r="C426" s="17">
        <v>5</v>
      </c>
      <c r="D426" s="17">
        <v>3</v>
      </c>
      <c r="E426" s="16" t="s">
        <v>246</v>
      </c>
      <c r="F426" s="28" t="s">
        <v>108</v>
      </c>
      <c r="G426" s="58">
        <f t="shared" si="35"/>
        <v>56000</v>
      </c>
      <c r="H426" s="15">
        <v>56000</v>
      </c>
      <c r="I426" s="15">
        <v>0</v>
      </c>
      <c r="J426" s="46">
        <v>56000</v>
      </c>
      <c r="K426" s="46">
        <v>56000</v>
      </c>
      <c r="L426" s="46">
        <v>56000</v>
      </c>
      <c r="M426" s="69"/>
      <c r="N426" s="10" t="s">
        <v>4</v>
      </c>
    </row>
    <row r="427" spans="1:14" ht="19.899999999999999" customHeight="1">
      <c r="A427" s="26" t="s">
        <v>28</v>
      </c>
      <c r="B427" s="18">
        <v>18</v>
      </c>
      <c r="C427" s="17">
        <v>5</v>
      </c>
      <c r="D427" s="17">
        <v>3</v>
      </c>
      <c r="E427" s="16" t="s">
        <v>245</v>
      </c>
      <c r="F427" s="28" t="s">
        <v>26</v>
      </c>
      <c r="G427" s="58">
        <f t="shared" si="35"/>
        <v>3285.2</v>
      </c>
      <c r="H427" s="15">
        <v>3285.2</v>
      </c>
      <c r="I427" s="15">
        <v>0</v>
      </c>
      <c r="J427" s="46">
        <v>3285.2</v>
      </c>
      <c r="K427" s="46">
        <v>3285.2</v>
      </c>
      <c r="L427" s="46">
        <v>3285.2</v>
      </c>
      <c r="M427" s="69">
        <v>1976.3</v>
      </c>
      <c r="N427" s="10" t="s">
        <v>4</v>
      </c>
    </row>
    <row r="428" spans="1:14" ht="19.899999999999999" customHeight="1">
      <c r="A428" s="26" t="s">
        <v>28</v>
      </c>
      <c r="B428" s="18">
        <v>18</v>
      </c>
      <c r="C428" s="17">
        <v>5</v>
      </c>
      <c r="D428" s="17">
        <v>3</v>
      </c>
      <c r="E428" s="16" t="s">
        <v>244</v>
      </c>
      <c r="F428" s="28" t="s">
        <v>26</v>
      </c>
      <c r="G428" s="58">
        <f t="shared" si="35"/>
        <v>43148.4</v>
      </c>
      <c r="H428" s="15">
        <v>43148.4</v>
      </c>
      <c r="I428" s="15">
        <v>0</v>
      </c>
      <c r="J428" s="46">
        <v>43148.4</v>
      </c>
      <c r="K428" s="46">
        <v>43148.4</v>
      </c>
      <c r="L428" s="46">
        <v>43148.4</v>
      </c>
      <c r="M428" s="69">
        <v>43148.4</v>
      </c>
      <c r="N428" s="10" t="s">
        <v>4</v>
      </c>
    </row>
    <row r="429" spans="1:14" ht="17.25" customHeight="1">
      <c r="A429" s="26" t="s">
        <v>45</v>
      </c>
      <c r="B429" s="18">
        <v>18</v>
      </c>
      <c r="C429" s="17">
        <v>5</v>
      </c>
      <c r="D429" s="17">
        <v>3</v>
      </c>
      <c r="E429" s="16" t="s">
        <v>243</v>
      </c>
      <c r="F429" s="28" t="s">
        <v>44</v>
      </c>
      <c r="G429" s="58">
        <f t="shared" si="35"/>
        <v>219.7</v>
      </c>
      <c r="H429" s="15">
        <v>219.7</v>
      </c>
      <c r="I429" s="15">
        <v>0</v>
      </c>
      <c r="J429" s="46">
        <v>219.6</v>
      </c>
      <c r="K429" s="46">
        <v>219.6</v>
      </c>
      <c r="L429" s="46">
        <v>219.6</v>
      </c>
      <c r="M429" s="69">
        <v>219.6</v>
      </c>
      <c r="N429" s="10" t="s">
        <v>4</v>
      </c>
    </row>
    <row r="430" spans="1:14" ht="19.899999999999999" customHeight="1">
      <c r="A430" s="26" t="s">
        <v>28</v>
      </c>
      <c r="B430" s="18">
        <v>18</v>
      </c>
      <c r="C430" s="17">
        <v>5</v>
      </c>
      <c r="D430" s="17">
        <v>3</v>
      </c>
      <c r="E430" s="16" t="s">
        <v>242</v>
      </c>
      <c r="F430" s="28" t="s">
        <v>26</v>
      </c>
      <c r="G430" s="58">
        <f t="shared" si="35"/>
        <v>1215.8</v>
      </c>
      <c r="H430" s="15">
        <v>1215.8</v>
      </c>
      <c r="I430" s="15">
        <v>0</v>
      </c>
      <c r="J430" s="46">
        <v>1215.8</v>
      </c>
      <c r="K430" s="46">
        <v>1215.8</v>
      </c>
      <c r="L430" s="46">
        <v>1215.8</v>
      </c>
      <c r="M430" s="69"/>
      <c r="N430" s="10" t="s">
        <v>4</v>
      </c>
    </row>
    <row r="431" spans="1:14" ht="19.899999999999999" customHeight="1">
      <c r="A431" s="26" t="s">
        <v>28</v>
      </c>
      <c r="B431" s="18">
        <v>18</v>
      </c>
      <c r="C431" s="17">
        <v>5</v>
      </c>
      <c r="D431" s="17">
        <v>3</v>
      </c>
      <c r="E431" s="16" t="s">
        <v>241</v>
      </c>
      <c r="F431" s="28" t="s">
        <v>26</v>
      </c>
      <c r="G431" s="58">
        <f t="shared" si="35"/>
        <v>2901.5</v>
      </c>
      <c r="H431" s="15">
        <v>0</v>
      </c>
      <c r="I431" s="15">
        <v>2901.5</v>
      </c>
      <c r="J431" s="46">
        <v>2901.5</v>
      </c>
      <c r="K431" s="46">
        <v>2901.5</v>
      </c>
      <c r="L431" s="46">
        <v>2901.5</v>
      </c>
      <c r="M431" s="69">
        <v>2901.5</v>
      </c>
      <c r="N431" s="10" t="s">
        <v>4</v>
      </c>
    </row>
    <row r="432" spans="1:14" ht="19.899999999999999" customHeight="1">
      <c r="A432" s="26" t="s">
        <v>28</v>
      </c>
      <c r="B432" s="18">
        <v>18</v>
      </c>
      <c r="C432" s="17">
        <v>5</v>
      </c>
      <c r="D432" s="17">
        <v>3</v>
      </c>
      <c r="E432" s="16" t="s">
        <v>240</v>
      </c>
      <c r="F432" s="28" t="s">
        <v>26</v>
      </c>
      <c r="G432" s="58">
        <f t="shared" si="35"/>
        <v>349.1</v>
      </c>
      <c r="H432" s="15">
        <v>349.1</v>
      </c>
      <c r="I432" s="15">
        <v>0</v>
      </c>
      <c r="J432" s="46">
        <v>349.1</v>
      </c>
      <c r="K432" s="46">
        <v>349.1</v>
      </c>
      <c r="L432" s="46">
        <v>349.1</v>
      </c>
      <c r="M432" s="69">
        <v>111.4</v>
      </c>
      <c r="N432" s="10" t="s">
        <v>4</v>
      </c>
    </row>
    <row r="433" spans="1:14" ht="19.899999999999999" customHeight="1">
      <c r="A433" s="26" t="s">
        <v>28</v>
      </c>
      <c r="B433" s="18">
        <v>18</v>
      </c>
      <c r="C433" s="17">
        <v>5</v>
      </c>
      <c r="D433" s="17">
        <v>3</v>
      </c>
      <c r="E433" s="16" t="s">
        <v>239</v>
      </c>
      <c r="F433" s="28" t="s">
        <v>26</v>
      </c>
      <c r="G433" s="58">
        <f t="shared" si="35"/>
        <v>102.3</v>
      </c>
      <c r="H433" s="15">
        <v>102.3</v>
      </c>
      <c r="I433" s="15">
        <v>0</v>
      </c>
      <c r="J433" s="46">
        <v>102.3</v>
      </c>
      <c r="K433" s="46">
        <v>102.3</v>
      </c>
      <c r="L433" s="46">
        <v>102.3</v>
      </c>
      <c r="M433" s="69">
        <v>0</v>
      </c>
      <c r="N433" s="10" t="s">
        <v>4</v>
      </c>
    </row>
    <row r="434" spans="1:14" ht="19.899999999999999" customHeight="1">
      <c r="A434" s="26" t="s">
        <v>28</v>
      </c>
      <c r="B434" s="18">
        <v>18</v>
      </c>
      <c r="C434" s="17">
        <v>5</v>
      </c>
      <c r="D434" s="17">
        <v>3</v>
      </c>
      <c r="E434" s="16" t="s">
        <v>238</v>
      </c>
      <c r="F434" s="28" t="s">
        <v>26</v>
      </c>
      <c r="G434" s="58">
        <f t="shared" ref="G434:G444" si="36">H434+I434</f>
        <v>40294.9</v>
      </c>
      <c r="H434" s="15">
        <v>40294.9</v>
      </c>
      <c r="I434" s="15">
        <v>0</v>
      </c>
      <c r="J434" s="46">
        <v>40294.9</v>
      </c>
      <c r="K434" s="46">
        <v>40294.9</v>
      </c>
      <c r="L434" s="46">
        <v>40294.9</v>
      </c>
      <c r="M434" s="69">
        <v>39031.5</v>
      </c>
      <c r="N434" s="10" t="s">
        <v>4</v>
      </c>
    </row>
    <row r="435" spans="1:14" ht="19.899999999999999" customHeight="1">
      <c r="A435" s="26" t="s">
        <v>28</v>
      </c>
      <c r="B435" s="18">
        <v>18</v>
      </c>
      <c r="C435" s="17">
        <v>5</v>
      </c>
      <c r="D435" s="17">
        <v>3</v>
      </c>
      <c r="E435" s="16" t="s">
        <v>237</v>
      </c>
      <c r="F435" s="28" t="s">
        <v>26</v>
      </c>
      <c r="G435" s="58">
        <f t="shared" si="36"/>
        <v>130.80000000000001</v>
      </c>
      <c r="H435" s="15">
        <v>130.80000000000001</v>
      </c>
      <c r="I435" s="15">
        <v>0</v>
      </c>
      <c r="J435" s="46">
        <v>130.80000000000001</v>
      </c>
      <c r="K435" s="46">
        <v>130.80000000000001</v>
      </c>
      <c r="L435" s="46">
        <v>130.80000000000001</v>
      </c>
      <c r="M435" s="69">
        <v>0</v>
      </c>
      <c r="N435" s="10" t="s">
        <v>4</v>
      </c>
    </row>
    <row r="436" spans="1:14" ht="19.899999999999999" customHeight="1">
      <c r="A436" s="26" t="s">
        <v>28</v>
      </c>
      <c r="B436" s="18">
        <v>18</v>
      </c>
      <c r="C436" s="17">
        <v>5</v>
      </c>
      <c r="D436" s="17">
        <v>3</v>
      </c>
      <c r="E436" s="16" t="s">
        <v>236</v>
      </c>
      <c r="F436" s="28" t="s">
        <v>26</v>
      </c>
      <c r="G436" s="58">
        <f t="shared" si="36"/>
        <v>2595</v>
      </c>
      <c r="H436" s="15">
        <v>0</v>
      </c>
      <c r="I436" s="15">
        <v>2595</v>
      </c>
      <c r="J436" s="46">
        <v>2595</v>
      </c>
      <c r="K436" s="46">
        <v>2595</v>
      </c>
      <c r="L436" s="46">
        <v>2595</v>
      </c>
      <c r="M436" s="69">
        <v>2563.9</v>
      </c>
      <c r="N436" s="10" t="s">
        <v>4</v>
      </c>
    </row>
    <row r="437" spans="1:14" ht="19.899999999999999" customHeight="1">
      <c r="A437" s="26" t="s">
        <v>28</v>
      </c>
      <c r="B437" s="18">
        <v>18</v>
      </c>
      <c r="C437" s="17">
        <v>5</v>
      </c>
      <c r="D437" s="17">
        <v>3</v>
      </c>
      <c r="E437" s="16" t="s">
        <v>235</v>
      </c>
      <c r="F437" s="28" t="s">
        <v>26</v>
      </c>
      <c r="G437" s="58">
        <f t="shared" si="36"/>
        <v>998.4</v>
      </c>
      <c r="H437" s="15">
        <v>998.4</v>
      </c>
      <c r="I437" s="15">
        <v>0</v>
      </c>
      <c r="J437" s="46">
        <v>998.4</v>
      </c>
      <c r="K437" s="46">
        <v>998.4</v>
      </c>
      <c r="L437" s="46">
        <v>998.4</v>
      </c>
      <c r="M437" s="69">
        <v>998.4</v>
      </c>
      <c r="N437" s="10" t="s">
        <v>4</v>
      </c>
    </row>
    <row r="438" spans="1:14" ht="17.25" customHeight="1">
      <c r="A438" s="26" t="s">
        <v>45</v>
      </c>
      <c r="B438" s="18">
        <v>18</v>
      </c>
      <c r="C438" s="17">
        <v>5</v>
      </c>
      <c r="D438" s="17">
        <v>3</v>
      </c>
      <c r="E438" s="16" t="s">
        <v>235</v>
      </c>
      <c r="F438" s="28" t="s">
        <v>44</v>
      </c>
      <c r="G438" s="58">
        <f t="shared" si="36"/>
        <v>501.6</v>
      </c>
      <c r="H438" s="15">
        <v>501.6</v>
      </c>
      <c r="I438" s="15">
        <v>0</v>
      </c>
      <c r="J438" s="46">
        <v>501.6</v>
      </c>
      <c r="K438" s="46">
        <v>501.6</v>
      </c>
      <c r="L438" s="46">
        <v>501.6</v>
      </c>
      <c r="M438" s="69">
        <v>501.6</v>
      </c>
      <c r="N438" s="10" t="s">
        <v>4</v>
      </c>
    </row>
    <row r="439" spans="1:14" ht="19.899999999999999" customHeight="1">
      <c r="A439" s="26" t="s">
        <v>28</v>
      </c>
      <c r="B439" s="18">
        <v>18</v>
      </c>
      <c r="C439" s="17">
        <v>5</v>
      </c>
      <c r="D439" s="17">
        <v>3</v>
      </c>
      <c r="E439" s="16" t="s">
        <v>234</v>
      </c>
      <c r="F439" s="28" t="s">
        <v>26</v>
      </c>
      <c r="G439" s="58">
        <f t="shared" si="36"/>
        <v>31</v>
      </c>
      <c r="H439" s="15">
        <v>31</v>
      </c>
      <c r="I439" s="15">
        <v>0</v>
      </c>
      <c r="J439" s="46">
        <v>31</v>
      </c>
      <c r="K439" s="46">
        <v>31</v>
      </c>
      <c r="L439" s="46">
        <v>31</v>
      </c>
      <c r="M439" s="69">
        <v>0</v>
      </c>
      <c r="N439" s="10" t="s">
        <v>4</v>
      </c>
    </row>
    <row r="440" spans="1:14" ht="19.899999999999999" customHeight="1">
      <c r="A440" s="26" t="s">
        <v>28</v>
      </c>
      <c r="B440" s="18">
        <v>18</v>
      </c>
      <c r="C440" s="17">
        <v>5</v>
      </c>
      <c r="D440" s="17">
        <v>3</v>
      </c>
      <c r="E440" s="16" t="s">
        <v>233</v>
      </c>
      <c r="F440" s="28" t="s">
        <v>26</v>
      </c>
      <c r="G440" s="58">
        <f t="shared" si="36"/>
        <v>950</v>
      </c>
      <c r="H440" s="15">
        <v>950</v>
      </c>
      <c r="I440" s="15">
        <v>0</v>
      </c>
      <c r="J440" s="46">
        <v>950</v>
      </c>
      <c r="K440" s="46">
        <v>950</v>
      </c>
      <c r="L440" s="46">
        <v>950</v>
      </c>
      <c r="M440" s="69">
        <v>950</v>
      </c>
      <c r="N440" s="10" t="s">
        <v>4</v>
      </c>
    </row>
    <row r="441" spans="1:14" ht="17.25" customHeight="1">
      <c r="A441" s="26" t="s">
        <v>110</v>
      </c>
      <c r="B441" s="18">
        <v>18</v>
      </c>
      <c r="C441" s="17">
        <v>5</v>
      </c>
      <c r="D441" s="17">
        <v>3</v>
      </c>
      <c r="E441" s="16" t="s">
        <v>232</v>
      </c>
      <c r="F441" s="28" t="s">
        <v>108</v>
      </c>
      <c r="G441" s="58">
        <f t="shared" si="36"/>
        <v>708</v>
      </c>
      <c r="H441" s="15">
        <v>0</v>
      </c>
      <c r="I441" s="15">
        <v>708</v>
      </c>
      <c r="J441" s="46">
        <v>708</v>
      </c>
      <c r="K441" s="46">
        <v>708</v>
      </c>
      <c r="L441" s="46">
        <v>708</v>
      </c>
      <c r="M441" s="69">
        <v>708</v>
      </c>
      <c r="N441" s="10" t="s">
        <v>4</v>
      </c>
    </row>
    <row r="442" spans="1:14" ht="19.899999999999999" customHeight="1">
      <c r="A442" s="26" t="s">
        <v>28</v>
      </c>
      <c r="B442" s="18">
        <v>18</v>
      </c>
      <c r="C442" s="17">
        <v>5</v>
      </c>
      <c r="D442" s="17">
        <v>3</v>
      </c>
      <c r="E442" s="16" t="s">
        <v>231</v>
      </c>
      <c r="F442" s="28" t="s">
        <v>26</v>
      </c>
      <c r="G442" s="58">
        <f t="shared" si="36"/>
        <v>1000</v>
      </c>
      <c r="H442" s="15">
        <v>1000</v>
      </c>
      <c r="I442" s="15">
        <v>0</v>
      </c>
      <c r="J442" s="46">
        <v>1000</v>
      </c>
      <c r="K442" s="46">
        <v>1000</v>
      </c>
      <c r="L442" s="46">
        <v>1000</v>
      </c>
      <c r="M442" s="69">
        <f>30+38.7</f>
        <v>68.7</v>
      </c>
      <c r="N442" s="10" t="s">
        <v>4</v>
      </c>
    </row>
    <row r="443" spans="1:14" ht="19.899999999999999" customHeight="1">
      <c r="A443" s="26" t="s">
        <v>28</v>
      </c>
      <c r="B443" s="18">
        <v>18</v>
      </c>
      <c r="C443" s="17">
        <v>5</v>
      </c>
      <c r="D443" s="17">
        <v>3</v>
      </c>
      <c r="E443" s="16" t="s">
        <v>230</v>
      </c>
      <c r="F443" s="28" t="s">
        <v>26</v>
      </c>
      <c r="G443" s="58">
        <f t="shared" si="36"/>
        <v>233.3</v>
      </c>
      <c r="H443" s="15">
        <v>233.3</v>
      </c>
      <c r="I443" s="15">
        <v>0</v>
      </c>
      <c r="J443" s="46">
        <v>233.3</v>
      </c>
      <c r="K443" s="46">
        <v>233.3</v>
      </c>
      <c r="L443" s="46">
        <v>233.3</v>
      </c>
      <c r="M443" s="69">
        <v>233.2</v>
      </c>
      <c r="N443" s="10" t="s">
        <v>4</v>
      </c>
    </row>
    <row r="444" spans="1:14" ht="17.25" customHeight="1">
      <c r="A444" s="26" t="s">
        <v>45</v>
      </c>
      <c r="B444" s="18">
        <v>18</v>
      </c>
      <c r="C444" s="17">
        <v>5</v>
      </c>
      <c r="D444" s="17">
        <v>3</v>
      </c>
      <c r="E444" s="16" t="s">
        <v>229</v>
      </c>
      <c r="F444" s="28" t="s">
        <v>44</v>
      </c>
      <c r="G444" s="58">
        <f t="shared" si="36"/>
        <v>100401</v>
      </c>
      <c r="H444" s="15">
        <v>100401</v>
      </c>
      <c r="I444" s="15">
        <v>0</v>
      </c>
      <c r="J444" s="46">
        <v>100401</v>
      </c>
      <c r="K444" s="46">
        <v>100401</v>
      </c>
      <c r="L444" s="46">
        <v>100401</v>
      </c>
      <c r="M444" s="69">
        <v>100401</v>
      </c>
      <c r="N444" s="10" t="s">
        <v>4</v>
      </c>
    </row>
    <row r="445" spans="1:14" ht="17.25" customHeight="1">
      <c r="A445" s="26" t="s">
        <v>45</v>
      </c>
      <c r="B445" s="18">
        <v>18</v>
      </c>
      <c r="C445" s="17">
        <v>5</v>
      </c>
      <c r="D445" s="17">
        <v>3</v>
      </c>
      <c r="E445" s="16" t="s">
        <v>228</v>
      </c>
      <c r="F445" s="28" t="s">
        <v>44</v>
      </c>
      <c r="G445" s="58">
        <f t="shared" ref="G445:G462" si="37">H445+I445</f>
        <v>300</v>
      </c>
      <c r="H445" s="15">
        <v>300</v>
      </c>
      <c r="I445" s="15">
        <v>0</v>
      </c>
      <c r="J445" s="46">
        <v>300</v>
      </c>
      <c r="K445" s="46">
        <v>300</v>
      </c>
      <c r="L445" s="46">
        <v>300</v>
      </c>
      <c r="M445" s="69">
        <v>300</v>
      </c>
      <c r="N445" s="10" t="s">
        <v>4</v>
      </c>
    </row>
    <row r="446" spans="1:14" ht="17.25" customHeight="1">
      <c r="A446" s="26" t="s">
        <v>45</v>
      </c>
      <c r="B446" s="18">
        <v>18</v>
      </c>
      <c r="C446" s="17">
        <v>5</v>
      </c>
      <c r="D446" s="17">
        <v>3</v>
      </c>
      <c r="E446" s="16" t="s">
        <v>227</v>
      </c>
      <c r="F446" s="28" t="s">
        <v>44</v>
      </c>
      <c r="G446" s="58">
        <f t="shared" si="37"/>
        <v>1219.4000000000001</v>
      </c>
      <c r="H446" s="15">
        <v>1219.4000000000001</v>
      </c>
      <c r="I446" s="15">
        <v>0</v>
      </c>
      <c r="J446" s="46">
        <v>1219.4000000000001</v>
      </c>
      <c r="K446" s="46">
        <v>1219.4000000000001</v>
      </c>
      <c r="L446" s="46">
        <v>1219.4000000000001</v>
      </c>
      <c r="M446" s="69">
        <f>1169.4+50</f>
        <v>1219.4000000000001</v>
      </c>
      <c r="N446" s="10" t="s">
        <v>4</v>
      </c>
    </row>
    <row r="447" spans="1:14" ht="17.25" customHeight="1">
      <c r="A447" s="26" t="s">
        <v>45</v>
      </c>
      <c r="B447" s="18">
        <v>18</v>
      </c>
      <c r="C447" s="17">
        <v>5</v>
      </c>
      <c r="D447" s="17">
        <v>3</v>
      </c>
      <c r="E447" s="16" t="s">
        <v>226</v>
      </c>
      <c r="F447" s="28" t="s">
        <v>44</v>
      </c>
      <c r="G447" s="58">
        <f t="shared" si="37"/>
        <v>280</v>
      </c>
      <c r="H447" s="15">
        <v>280</v>
      </c>
      <c r="I447" s="15">
        <v>0</v>
      </c>
      <c r="J447" s="46">
        <v>280</v>
      </c>
      <c r="K447" s="46">
        <v>280</v>
      </c>
      <c r="L447" s="46">
        <v>280</v>
      </c>
      <c r="M447" s="69">
        <v>280</v>
      </c>
      <c r="N447" s="10" t="s">
        <v>4</v>
      </c>
    </row>
    <row r="448" spans="1:14" ht="17.25" customHeight="1">
      <c r="A448" s="26" t="s">
        <v>45</v>
      </c>
      <c r="B448" s="18">
        <v>18</v>
      </c>
      <c r="C448" s="17">
        <v>5</v>
      </c>
      <c r="D448" s="17">
        <v>3</v>
      </c>
      <c r="E448" s="16" t="s">
        <v>225</v>
      </c>
      <c r="F448" s="28" t="s">
        <v>44</v>
      </c>
      <c r="G448" s="58">
        <f t="shared" si="37"/>
        <v>16864.7</v>
      </c>
      <c r="H448" s="15">
        <v>16864.7</v>
      </c>
      <c r="I448" s="15">
        <v>0</v>
      </c>
      <c r="J448" s="46">
        <v>16864.7</v>
      </c>
      <c r="K448" s="46">
        <v>16864.7</v>
      </c>
      <c r="L448" s="46">
        <v>16864.7</v>
      </c>
      <c r="M448" s="69">
        <f>13611.7+1805.4</f>
        <v>15417.1</v>
      </c>
      <c r="N448" s="10" t="s">
        <v>4</v>
      </c>
    </row>
    <row r="449" spans="1:14" ht="17.25" customHeight="1">
      <c r="A449" s="26" t="s">
        <v>45</v>
      </c>
      <c r="B449" s="18">
        <v>18</v>
      </c>
      <c r="C449" s="17">
        <v>5</v>
      </c>
      <c r="D449" s="17">
        <v>3</v>
      </c>
      <c r="E449" s="16" t="s">
        <v>224</v>
      </c>
      <c r="F449" s="28" t="s">
        <v>44</v>
      </c>
      <c r="G449" s="58">
        <f t="shared" si="37"/>
        <v>355.5</v>
      </c>
      <c r="H449" s="15">
        <v>355.5</v>
      </c>
      <c r="I449" s="15">
        <v>0</v>
      </c>
      <c r="J449" s="46">
        <v>355.5</v>
      </c>
      <c r="K449" s="46">
        <v>355.5</v>
      </c>
      <c r="L449" s="46">
        <v>355.5</v>
      </c>
      <c r="M449" s="69">
        <v>355.5</v>
      </c>
      <c r="N449" s="10" t="s">
        <v>4</v>
      </c>
    </row>
    <row r="450" spans="1:14" ht="17.25" customHeight="1">
      <c r="A450" s="26" t="s">
        <v>45</v>
      </c>
      <c r="B450" s="18">
        <v>18</v>
      </c>
      <c r="C450" s="17">
        <v>5</v>
      </c>
      <c r="D450" s="17">
        <v>3</v>
      </c>
      <c r="E450" s="16" t="s">
        <v>223</v>
      </c>
      <c r="F450" s="28" t="s">
        <v>44</v>
      </c>
      <c r="G450" s="58">
        <f t="shared" si="37"/>
        <v>5809.1</v>
      </c>
      <c r="H450" s="15">
        <v>5809.1</v>
      </c>
      <c r="I450" s="15">
        <v>0</v>
      </c>
      <c r="J450" s="46">
        <v>5809.1</v>
      </c>
      <c r="K450" s="46">
        <v>5809.1</v>
      </c>
      <c r="L450" s="46">
        <v>5809.1</v>
      </c>
      <c r="M450" s="69">
        <v>5809.1</v>
      </c>
      <c r="N450" s="10" t="s">
        <v>4</v>
      </c>
    </row>
    <row r="451" spans="1:14" ht="17.25" customHeight="1">
      <c r="A451" s="26" t="s">
        <v>45</v>
      </c>
      <c r="B451" s="18">
        <v>18</v>
      </c>
      <c r="C451" s="17">
        <v>5</v>
      </c>
      <c r="D451" s="17">
        <v>3</v>
      </c>
      <c r="E451" s="16" t="s">
        <v>222</v>
      </c>
      <c r="F451" s="28" t="s">
        <v>44</v>
      </c>
      <c r="G451" s="58">
        <f t="shared" si="37"/>
        <v>0</v>
      </c>
      <c r="H451" s="15">
        <v>0</v>
      </c>
      <c r="I451" s="15">
        <v>0</v>
      </c>
      <c r="J451" s="46">
        <v>0</v>
      </c>
      <c r="K451" s="46">
        <v>0</v>
      </c>
      <c r="L451" s="46">
        <v>0</v>
      </c>
      <c r="M451" s="69"/>
      <c r="N451" s="10" t="s">
        <v>4</v>
      </c>
    </row>
    <row r="452" spans="1:14" ht="17.25" customHeight="1">
      <c r="A452" s="26" t="s">
        <v>45</v>
      </c>
      <c r="B452" s="18">
        <v>18</v>
      </c>
      <c r="C452" s="17">
        <v>5</v>
      </c>
      <c r="D452" s="17">
        <v>3</v>
      </c>
      <c r="E452" s="16" t="s">
        <v>221</v>
      </c>
      <c r="F452" s="28" t="s">
        <v>44</v>
      </c>
      <c r="G452" s="58">
        <f t="shared" si="37"/>
        <v>200</v>
      </c>
      <c r="H452" s="15">
        <v>200</v>
      </c>
      <c r="I452" s="15">
        <v>0</v>
      </c>
      <c r="J452" s="46">
        <v>200</v>
      </c>
      <c r="K452" s="46">
        <v>200</v>
      </c>
      <c r="L452" s="46">
        <v>200</v>
      </c>
      <c r="M452" s="69">
        <v>200</v>
      </c>
      <c r="N452" s="10" t="s">
        <v>4</v>
      </c>
    </row>
    <row r="453" spans="1:14" ht="17.25" customHeight="1">
      <c r="A453" s="26" t="s">
        <v>45</v>
      </c>
      <c r="B453" s="18">
        <v>18</v>
      </c>
      <c r="C453" s="17">
        <v>5</v>
      </c>
      <c r="D453" s="17">
        <v>3</v>
      </c>
      <c r="E453" s="16" t="s">
        <v>220</v>
      </c>
      <c r="F453" s="28" t="s">
        <v>44</v>
      </c>
      <c r="G453" s="58">
        <f t="shared" si="37"/>
        <v>400</v>
      </c>
      <c r="H453" s="15">
        <v>400</v>
      </c>
      <c r="I453" s="15">
        <v>0</v>
      </c>
      <c r="J453" s="46">
        <v>400</v>
      </c>
      <c r="K453" s="46">
        <v>400</v>
      </c>
      <c r="L453" s="46">
        <v>400</v>
      </c>
      <c r="M453" s="69">
        <v>400</v>
      </c>
      <c r="N453" s="10" t="s">
        <v>4</v>
      </c>
    </row>
    <row r="454" spans="1:14" ht="17.25" customHeight="1">
      <c r="A454" s="26" t="s">
        <v>45</v>
      </c>
      <c r="B454" s="18">
        <v>18</v>
      </c>
      <c r="C454" s="17">
        <v>5</v>
      </c>
      <c r="D454" s="17">
        <v>3</v>
      </c>
      <c r="E454" s="16" t="s">
        <v>219</v>
      </c>
      <c r="F454" s="28" t="s">
        <v>44</v>
      </c>
      <c r="G454" s="58">
        <f t="shared" si="37"/>
        <v>325</v>
      </c>
      <c r="H454" s="15">
        <v>325</v>
      </c>
      <c r="I454" s="15">
        <v>0</v>
      </c>
      <c r="J454" s="46">
        <v>325</v>
      </c>
      <c r="K454" s="46">
        <v>325</v>
      </c>
      <c r="L454" s="46">
        <v>325</v>
      </c>
      <c r="M454" s="69">
        <v>325</v>
      </c>
      <c r="N454" s="10" t="s">
        <v>4</v>
      </c>
    </row>
    <row r="455" spans="1:14" ht="19.899999999999999" customHeight="1">
      <c r="A455" s="26" t="s">
        <v>28</v>
      </c>
      <c r="B455" s="18">
        <v>18</v>
      </c>
      <c r="C455" s="17">
        <v>5</v>
      </c>
      <c r="D455" s="17">
        <v>3</v>
      </c>
      <c r="E455" s="16" t="s">
        <v>218</v>
      </c>
      <c r="F455" s="28" t="s">
        <v>26</v>
      </c>
      <c r="G455" s="58">
        <f t="shared" si="37"/>
        <v>5137</v>
      </c>
      <c r="H455" s="15">
        <v>5137</v>
      </c>
      <c r="I455" s="15">
        <v>0</v>
      </c>
      <c r="J455" s="46">
        <v>5137</v>
      </c>
      <c r="K455" s="46">
        <v>5137</v>
      </c>
      <c r="L455" s="46">
        <v>5137</v>
      </c>
      <c r="M455" s="69">
        <f>5037+66.3</f>
        <v>5103.3</v>
      </c>
      <c r="N455" s="10" t="s">
        <v>4</v>
      </c>
    </row>
    <row r="456" spans="1:14" ht="19.899999999999999" customHeight="1">
      <c r="A456" s="26" t="s">
        <v>28</v>
      </c>
      <c r="B456" s="18">
        <v>18</v>
      </c>
      <c r="C456" s="17">
        <v>5</v>
      </c>
      <c r="D456" s="17">
        <v>3</v>
      </c>
      <c r="E456" s="16" t="s">
        <v>217</v>
      </c>
      <c r="F456" s="28" t="s">
        <v>26</v>
      </c>
      <c r="G456" s="58">
        <f t="shared" si="37"/>
        <v>1693.3</v>
      </c>
      <c r="H456" s="15">
        <v>1693.3</v>
      </c>
      <c r="I456" s="15">
        <v>0</v>
      </c>
      <c r="J456" s="46">
        <v>1693.3</v>
      </c>
      <c r="K456" s="46">
        <v>1693.3</v>
      </c>
      <c r="L456" s="46">
        <v>1693.3</v>
      </c>
      <c r="M456" s="69">
        <v>1693.3</v>
      </c>
      <c r="N456" s="10" t="s">
        <v>4</v>
      </c>
    </row>
    <row r="457" spans="1:14" ht="19.899999999999999" customHeight="1">
      <c r="A457" s="26" t="s">
        <v>28</v>
      </c>
      <c r="B457" s="18">
        <v>18</v>
      </c>
      <c r="C457" s="17">
        <v>5</v>
      </c>
      <c r="D457" s="17">
        <v>3</v>
      </c>
      <c r="E457" s="16" t="s">
        <v>216</v>
      </c>
      <c r="F457" s="28" t="s">
        <v>26</v>
      </c>
      <c r="G457" s="58">
        <f t="shared" si="37"/>
        <v>1306.7</v>
      </c>
      <c r="H457" s="15">
        <v>1306.7</v>
      </c>
      <c r="I457" s="15">
        <v>0</v>
      </c>
      <c r="J457" s="46">
        <v>1306.7</v>
      </c>
      <c r="K457" s="46">
        <v>1306.7</v>
      </c>
      <c r="L457" s="46">
        <v>1306.7</v>
      </c>
      <c r="M457" s="69">
        <v>1306.7</v>
      </c>
      <c r="N457" s="10" t="s">
        <v>4</v>
      </c>
    </row>
    <row r="458" spans="1:14" ht="19.899999999999999" customHeight="1">
      <c r="A458" s="26" t="s">
        <v>28</v>
      </c>
      <c r="B458" s="18">
        <v>18</v>
      </c>
      <c r="C458" s="17">
        <v>5</v>
      </c>
      <c r="D458" s="17">
        <v>3</v>
      </c>
      <c r="E458" s="16" t="s">
        <v>211</v>
      </c>
      <c r="F458" s="28" t="s">
        <v>26</v>
      </c>
      <c r="G458" s="58">
        <f t="shared" si="37"/>
        <v>6308.4</v>
      </c>
      <c r="H458" s="15">
        <v>6308.4</v>
      </c>
      <c r="I458" s="15">
        <v>0</v>
      </c>
      <c r="J458" s="46">
        <v>6308.4</v>
      </c>
      <c r="K458" s="46">
        <v>6308.4</v>
      </c>
      <c r="L458" s="46">
        <v>6308.4</v>
      </c>
      <c r="M458" s="69">
        <v>6308.4</v>
      </c>
      <c r="N458" s="10" t="s">
        <v>4</v>
      </c>
    </row>
    <row r="459" spans="1:14" ht="29.45" customHeight="1">
      <c r="A459" s="26" t="s">
        <v>215</v>
      </c>
      <c r="B459" s="18">
        <v>18</v>
      </c>
      <c r="C459" s="17">
        <v>5</v>
      </c>
      <c r="D459" s="17">
        <v>3</v>
      </c>
      <c r="E459" s="16" t="s">
        <v>214</v>
      </c>
      <c r="F459" s="28" t="s">
        <v>213</v>
      </c>
      <c r="G459" s="58">
        <f t="shared" si="37"/>
        <v>200.1</v>
      </c>
      <c r="H459" s="15">
        <v>0</v>
      </c>
      <c r="I459" s="15">
        <v>200.1</v>
      </c>
      <c r="J459" s="46">
        <v>200.2</v>
      </c>
      <c r="K459" s="46">
        <v>200.2</v>
      </c>
      <c r="L459" s="46">
        <v>200.2</v>
      </c>
      <c r="M459" s="69">
        <v>0</v>
      </c>
      <c r="N459" s="10" t="s">
        <v>4</v>
      </c>
    </row>
    <row r="460" spans="1:14" ht="19.899999999999999" customHeight="1">
      <c r="A460" s="26" t="s">
        <v>28</v>
      </c>
      <c r="B460" s="18">
        <v>18</v>
      </c>
      <c r="C460" s="17">
        <v>5</v>
      </c>
      <c r="D460" s="17">
        <v>3</v>
      </c>
      <c r="E460" s="16" t="s">
        <v>212</v>
      </c>
      <c r="F460" s="28" t="s">
        <v>26</v>
      </c>
      <c r="G460" s="58">
        <f t="shared" si="37"/>
        <v>9988</v>
      </c>
      <c r="H460" s="15">
        <v>0</v>
      </c>
      <c r="I460" s="15">
        <v>9988</v>
      </c>
      <c r="J460" s="46">
        <v>9988</v>
      </c>
      <c r="K460" s="46">
        <v>9988</v>
      </c>
      <c r="L460" s="46">
        <v>9988</v>
      </c>
      <c r="M460" s="69">
        <v>0</v>
      </c>
      <c r="N460" s="10" t="s">
        <v>4</v>
      </c>
    </row>
    <row r="461" spans="1:14" ht="17.25" customHeight="1">
      <c r="A461" s="26" t="s">
        <v>42</v>
      </c>
      <c r="B461" s="18">
        <v>18</v>
      </c>
      <c r="C461" s="17">
        <v>5</v>
      </c>
      <c r="D461" s="17">
        <v>3</v>
      </c>
      <c r="E461" s="16" t="s">
        <v>10</v>
      </c>
      <c r="F461" s="28" t="s">
        <v>40</v>
      </c>
      <c r="G461" s="58">
        <f t="shared" si="37"/>
        <v>19.100000000000001</v>
      </c>
      <c r="H461" s="15">
        <v>19.100000000000001</v>
      </c>
      <c r="I461" s="15">
        <v>0</v>
      </c>
      <c r="J461" s="46">
        <v>19.100000000000001</v>
      </c>
      <c r="K461" s="46">
        <v>19.100000000000001</v>
      </c>
      <c r="L461" s="46">
        <v>19.100000000000001</v>
      </c>
      <c r="M461" s="69">
        <v>19.100000000000001</v>
      </c>
      <c r="N461" s="10" t="s">
        <v>4</v>
      </c>
    </row>
    <row r="462" spans="1:14" ht="17.25" customHeight="1">
      <c r="A462" s="26" t="s">
        <v>35</v>
      </c>
      <c r="B462" s="18">
        <v>18</v>
      </c>
      <c r="C462" s="17">
        <v>5</v>
      </c>
      <c r="D462" s="17">
        <v>3</v>
      </c>
      <c r="E462" s="16" t="s">
        <v>10</v>
      </c>
      <c r="F462" s="28" t="s">
        <v>33</v>
      </c>
      <c r="G462" s="58">
        <f t="shared" si="37"/>
        <v>3700.3</v>
      </c>
      <c r="H462" s="15">
        <v>3700.3</v>
      </c>
      <c r="I462" s="15">
        <v>0</v>
      </c>
      <c r="J462" s="46">
        <v>3700.3</v>
      </c>
      <c r="K462" s="46">
        <v>3700.3</v>
      </c>
      <c r="L462" s="46">
        <v>3700.3</v>
      </c>
      <c r="M462" s="69">
        <v>3700.3</v>
      </c>
      <c r="N462" s="10" t="s">
        <v>4</v>
      </c>
    </row>
    <row r="463" spans="1:14" ht="19.899999999999999" customHeight="1">
      <c r="A463" s="26" t="s">
        <v>28</v>
      </c>
      <c r="B463" s="18">
        <v>18</v>
      </c>
      <c r="C463" s="17">
        <v>6</v>
      </c>
      <c r="D463" s="17">
        <v>2</v>
      </c>
      <c r="E463" s="16" t="s">
        <v>211</v>
      </c>
      <c r="F463" s="28" t="s">
        <v>26</v>
      </c>
      <c r="G463" s="58">
        <f t="shared" ref="G463:G479" si="38">H463+I463</f>
        <v>0</v>
      </c>
      <c r="H463" s="15">
        <v>0</v>
      </c>
      <c r="I463" s="15">
        <v>0</v>
      </c>
      <c r="J463" s="47">
        <v>0</v>
      </c>
      <c r="K463" s="47">
        <v>0</v>
      </c>
      <c r="L463" s="47">
        <v>0</v>
      </c>
      <c r="M463" s="69">
        <v>0</v>
      </c>
      <c r="N463" s="10" t="s">
        <v>4</v>
      </c>
    </row>
    <row r="464" spans="1:14" ht="19.899999999999999" customHeight="1">
      <c r="A464" s="26" t="s">
        <v>28</v>
      </c>
      <c r="B464" s="18">
        <v>18</v>
      </c>
      <c r="C464" s="17">
        <v>6</v>
      </c>
      <c r="D464" s="17">
        <v>5</v>
      </c>
      <c r="E464" s="16" t="s">
        <v>210</v>
      </c>
      <c r="F464" s="28" t="s">
        <v>26</v>
      </c>
      <c r="G464" s="58">
        <f t="shared" si="38"/>
        <v>60</v>
      </c>
      <c r="H464" s="15">
        <v>60</v>
      </c>
      <c r="I464" s="15">
        <v>0</v>
      </c>
      <c r="J464" s="46">
        <v>60</v>
      </c>
      <c r="K464" s="46">
        <v>60</v>
      </c>
      <c r="L464" s="46">
        <v>60</v>
      </c>
      <c r="M464" s="69">
        <v>59.8</v>
      </c>
      <c r="N464" s="10" t="s">
        <v>4</v>
      </c>
    </row>
    <row r="465" spans="1:14" ht="19.899999999999999" customHeight="1">
      <c r="A465" s="26" t="s">
        <v>28</v>
      </c>
      <c r="B465" s="18">
        <v>18</v>
      </c>
      <c r="C465" s="17">
        <v>6</v>
      </c>
      <c r="D465" s="17">
        <v>5</v>
      </c>
      <c r="E465" s="16" t="s">
        <v>209</v>
      </c>
      <c r="F465" s="28" t="s">
        <v>26</v>
      </c>
      <c r="G465" s="58">
        <f t="shared" si="38"/>
        <v>40</v>
      </c>
      <c r="H465" s="15">
        <v>40</v>
      </c>
      <c r="I465" s="15">
        <v>0</v>
      </c>
      <c r="J465" s="46">
        <v>40</v>
      </c>
      <c r="K465" s="46">
        <v>40</v>
      </c>
      <c r="L465" s="46">
        <v>40</v>
      </c>
      <c r="M465" s="69">
        <v>39.6</v>
      </c>
      <c r="N465" s="10" t="s">
        <v>4</v>
      </c>
    </row>
    <row r="466" spans="1:14" ht="19.899999999999999" customHeight="1">
      <c r="A466" s="26" t="s">
        <v>28</v>
      </c>
      <c r="B466" s="18">
        <v>18</v>
      </c>
      <c r="C466" s="17">
        <v>6</v>
      </c>
      <c r="D466" s="17">
        <v>5</v>
      </c>
      <c r="E466" s="16" t="s">
        <v>208</v>
      </c>
      <c r="F466" s="28" t="s">
        <v>26</v>
      </c>
      <c r="G466" s="58">
        <f t="shared" si="38"/>
        <v>300</v>
      </c>
      <c r="H466" s="15">
        <v>300</v>
      </c>
      <c r="I466" s="15">
        <v>0</v>
      </c>
      <c r="J466" s="46">
        <v>300</v>
      </c>
      <c r="K466" s="46">
        <v>300</v>
      </c>
      <c r="L466" s="46">
        <v>300</v>
      </c>
      <c r="M466" s="69">
        <f>225.6+35.5</f>
        <v>261.10000000000002</v>
      </c>
      <c r="N466" s="10" t="s">
        <v>4</v>
      </c>
    </row>
    <row r="467" spans="1:14" ht="19.899999999999999" customHeight="1">
      <c r="A467" s="26" t="s">
        <v>28</v>
      </c>
      <c r="B467" s="18">
        <v>18</v>
      </c>
      <c r="C467" s="17">
        <v>7</v>
      </c>
      <c r="D467" s="17">
        <v>2</v>
      </c>
      <c r="E467" s="16" t="s">
        <v>207</v>
      </c>
      <c r="F467" s="28" t="s">
        <v>26</v>
      </c>
      <c r="G467" s="58">
        <f t="shared" si="38"/>
        <v>100</v>
      </c>
      <c r="H467" s="15">
        <v>100</v>
      </c>
      <c r="I467" s="15">
        <v>0</v>
      </c>
      <c r="J467" s="46">
        <v>100</v>
      </c>
      <c r="K467" s="46">
        <v>100</v>
      </c>
      <c r="L467" s="46">
        <v>100</v>
      </c>
      <c r="M467" s="69">
        <v>0</v>
      </c>
      <c r="N467" s="10" t="s">
        <v>4</v>
      </c>
    </row>
    <row r="468" spans="1:14" ht="19.899999999999999" customHeight="1">
      <c r="A468" s="26" t="s">
        <v>28</v>
      </c>
      <c r="B468" s="18">
        <v>18</v>
      </c>
      <c r="C468" s="17">
        <v>7</v>
      </c>
      <c r="D468" s="17">
        <v>2</v>
      </c>
      <c r="E468" s="16" t="s">
        <v>206</v>
      </c>
      <c r="F468" s="28" t="s">
        <v>26</v>
      </c>
      <c r="G468" s="58">
        <f t="shared" si="38"/>
        <v>4700</v>
      </c>
      <c r="H468" s="15">
        <v>4700</v>
      </c>
      <c r="I468" s="15">
        <v>0</v>
      </c>
      <c r="J468" s="46">
        <v>4700</v>
      </c>
      <c r="K468" s="46">
        <v>4700</v>
      </c>
      <c r="L468" s="46">
        <v>4700</v>
      </c>
      <c r="M468" s="69">
        <v>0</v>
      </c>
      <c r="N468" s="10" t="s">
        <v>4</v>
      </c>
    </row>
    <row r="469" spans="1:14" ht="19.899999999999999" customHeight="1">
      <c r="A469" s="26" t="s">
        <v>28</v>
      </c>
      <c r="B469" s="18">
        <v>18</v>
      </c>
      <c r="C469" s="17">
        <v>7</v>
      </c>
      <c r="D469" s="17">
        <v>2</v>
      </c>
      <c r="E469" s="16" t="s">
        <v>205</v>
      </c>
      <c r="F469" s="28" t="s">
        <v>26</v>
      </c>
      <c r="G469" s="58">
        <f t="shared" si="38"/>
        <v>200</v>
      </c>
      <c r="H469" s="15">
        <v>200</v>
      </c>
      <c r="I469" s="15">
        <v>0</v>
      </c>
      <c r="J469" s="46">
        <v>200</v>
      </c>
      <c r="K469" s="46">
        <v>200</v>
      </c>
      <c r="L469" s="46">
        <v>200</v>
      </c>
      <c r="M469" s="69">
        <v>0</v>
      </c>
      <c r="N469" s="10" t="s">
        <v>4</v>
      </c>
    </row>
    <row r="470" spans="1:14" ht="17.25" customHeight="1">
      <c r="A470" s="26" t="s">
        <v>110</v>
      </c>
      <c r="B470" s="18">
        <v>18</v>
      </c>
      <c r="C470" s="17">
        <v>7</v>
      </c>
      <c r="D470" s="17">
        <v>2</v>
      </c>
      <c r="E470" s="16" t="s">
        <v>204</v>
      </c>
      <c r="F470" s="28" t="s">
        <v>108</v>
      </c>
      <c r="G470" s="58">
        <f t="shared" si="38"/>
        <v>10782.8</v>
      </c>
      <c r="H470" s="15">
        <v>0</v>
      </c>
      <c r="I470" s="15">
        <v>10782.8</v>
      </c>
      <c r="J470" s="46">
        <v>10782.8</v>
      </c>
      <c r="K470" s="46">
        <v>10782.8</v>
      </c>
      <c r="L470" s="46">
        <v>10782.8</v>
      </c>
      <c r="M470" s="69">
        <v>10782.8</v>
      </c>
      <c r="N470" s="10" t="s">
        <v>4</v>
      </c>
    </row>
    <row r="471" spans="1:14" ht="17.25" customHeight="1">
      <c r="A471" s="26" t="s">
        <v>45</v>
      </c>
      <c r="B471" s="18">
        <v>18</v>
      </c>
      <c r="C471" s="17">
        <v>7</v>
      </c>
      <c r="D471" s="17">
        <v>3</v>
      </c>
      <c r="E471" s="16" t="s">
        <v>203</v>
      </c>
      <c r="F471" s="28" t="s">
        <v>44</v>
      </c>
      <c r="G471" s="58">
        <f t="shared" si="38"/>
        <v>56709.7</v>
      </c>
      <c r="H471" s="15">
        <v>56709.7</v>
      </c>
      <c r="I471" s="15">
        <v>0</v>
      </c>
      <c r="J471" s="46">
        <v>56709.7</v>
      </c>
      <c r="K471" s="46">
        <v>56709.7</v>
      </c>
      <c r="L471" s="46">
        <v>56709.7</v>
      </c>
      <c r="M471" s="69">
        <v>56709.7</v>
      </c>
      <c r="N471" s="10" t="s">
        <v>4</v>
      </c>
    </row>
    <row r="472" spans="1:14" ht="17.25" customHeight="1">
      <c r="A472" s="26" t="s">
        <v>14</v>
      </c>
      <c r="B472" s="18">
        <v>18</v>
      </c>
      <c r="C472" s="17">
        <v>7</v>
      </c>
      <c r="D472" s="17">
        <v>3</v>
      </c>
      <c r="E472" s="16" t="s">
        <v>203</v>
      </c>
      <c r="F472" s="28" t="s">
        <v>12</v>
      </c>
      <c r="G472" s="58">
        <f t="shared" si="38"/>
        <v>19550</v>
      </c>
      <c r="H472" s="15">
        <v>19550</v>
      </c>
      <c r="I472" s="15">
        <v>0</v>
      </c>
      <c r="J472" s="46">
        <v>19550</v>
      </c>
      <c r="K472" s="46">
        <v>19550</v>
      </c>
      <c r="L472" s="46">
        <v>19550</v>
      </c>
      <c r="M472" s="69">
        <v>19550</v>
      </c>
      <c r="N472" s="10" t="s">
        <v>4</v>
      </c>
    </row>
    <row r="473" spans="1:14" ht="17.25" customHeight="1">
      <c r="A473" s="26" t="s">
        <v>45</v>
      </c>
      <c r="B473" s="18">
        <v>18</v>
      </c>
      <c r="C473" s="17">
        <v>7</v>
      </c>
      <c r="D473" s="17">
        <v>3</v>
      </c>
      <c r="E473" s="16" t="s">
        <v>202</v>
      </c>
      <c r="F473" s="28" t="s">
        <v>44</v>
      </c>
      <c r="G473" s="58">
        <f t="shared" si="38"/>
        <v>1770</v>
      </c>
      <c r="H473" s="15">
        <v>1770</v>
      </c>
      <c r="I473" s="15">
        <v>0</v>
      </c>
      <c r="J473" s="46">
        <v>1770</v>
      </c>
      <c r="K473" s="46">
        <v>1770</v>
      </c>
      <c r="L473" s="46">
        <v>1770</v>
      </c>
      <c r="M473" s="69">
        <v>1770</v>
      </c>
      <c r="N473" s="10" t="s">
        <v>4</v>
      </c>
    </row>
    <row r="474" spans="1:14" ht="17.25" customHeight="1">
      <c r="A474" s="26" t="s">
        <v>45</v>
      </c>
      <c r="B474" s="18">
        <v>18</v>
      </c>
      <c r="C474" s="17">
        <v>7</v>
      </c>
      <c r="D474" s="17">
        <v>3</v>
      </c>
      <c r="E474" s="16" t="s">
        <v>201</v>
      </c>
      <c r="F474" s="28" t="s">
        <v>44</v>
      </c>
      <c r="G474" s="58">
        <f t="shared" si="38"/>
        <v>1159.8</v>
      </c>
      <c r="H474" s="15">
        <v>1159.8</v>
      </c>
      <c r="I474" s="15">
        <v>0</v>
      </c>
      <c r="J474" s="46">
        <v>1159.8</v>
      </c>
      <c r="K474" s="46">
        <v>1159.8</v>
      </c>
      <c r="L474" s="46">
        <v>1159.8</v>
      </c>
      <c r="M474" s="69">
        <v>1159.8</v>
      </c>
      <c r="N474" s="10" t="s">
        <v>4</v>
      </c>
    </row>
    <row r="475" spans="1:14" ht="17.25" customHeight="1">
      <c r="A475" s="26" t="s">
        <v>14</v>
      </c>
      <c r="B475" s="18">
        <v>18</v>
      </c>
      <c r="C475" s="17">
        <v>7</v>
      </c>
      <c r="D475" s="17">
        <v>3</v>
      </c>
      <c r="E475" s="16" t="s">
        <v>201</v>
      </c>
      <c r="F475" s="28" t="s">
        <v>12</v>
      </c>
      <c r="G475" s="58">
        <f t="shared" si="38"/>
        <v>108</v>
      </c>
      <c r="H475" s="15">
        <v>108</v>
      </c>
      <c r="I475" s="15">
        <v>0</v>
      </c>
      <c r="J475" s="46">
        <v>108</v>
      </c>
      <c r="K475" s="46">
        <v>108</v>
      </c>
      <c r="L475" s="46">
        <v>108</v>
      </c>
      <c r="M475" s="69"/>
      <c r="N475" s="10" t="s">
        <v>4</v>
      </c>
    </row>
    <row r="476" spans="1:14" ht="17.25" customHeight="1">
      <c r="A476" s="26" t="s">
        <v>45</v>
      </c>
      <c r="B476" s="18">
        <v>18</v>
      </c>
      <c r="C476" s="17">
        <v>7</v>
      </c>
      <c r="D476" s="17">
        <v>3</v>
      </c>
      <c r="E476" s="16" t="s">
        <v>200</v>
      </c>
      <c r="F476" s="28" t="s">
        <v>44</v>
      </c>
      <c r="G476" s="58">
        <f t="shared" si="38"/>
        <v>421.2</v>
      </c>
      <c r="H476" s="15">
        <v>421.2</v>
      </c>
      <c r="I476" s="15">
        <v>0</v>
      </c>
      <c r="J476" s="46">
        <v>421.2</v>
      </c>
      <c r="K476" s="46">
        <v>421.2</v>
      </c>
      <c r="L476" s="46">
        <v>421.2</v>
      </c>
      <c r="M476" s="69">
        <v>421.2</v>
      </c>
      <c r="N476" s="10" t="s">
        <v>4</v>
      </c>
    </row>
    <row r="477" spans="1:14" ht="17.25" customHeight="1">
      <c r="A477" s="26" t="s">
        <v>14</v>
      </c>
      <c r="B477" s="18">
        <v>18</v>
      </c>
      <c r="C477" s="17">
        <v>7</v>
      </c>
      <c r="D477" s="17">
        <v>3</v>
      </c>
      <c r="E477" s="16" t="s">
        <v>200</v>
      </c>
      <c r="F477" s="28" t="s">
        <v>12</v>
      </c>
      <c r="G477" s="58">
        <f t="shared" si="38"/>
        <v>264</v>
      </c>
      <c r="H477" s="15">
        <v>264</v>
      </c>
      <c r="I477" s="15">
        <v>0</v>
      </c>
      <c r="J477" s="46">
        <v>264</v>
      </c>
      <c r="K477" s="46">
        <v>264</v>
      </c>
      <c r="L477" s="46">
        <v>264</v>
      </c>
      <c r="M477" s="69">
        <v>264</v>
      </c>
      <c r="N477" s="10" t="s">
        <v>4</v>
      </c>
    </row>
    <row r="478" spans="1:14" ht="17.25" customHeight="1">
      <c r="A478" s="26" t="s">
        <v>45</v>
      </c>
      <c r="B478" s="18">
        <v>18</v>
      </c>
      <c r="C478" s="17">
        <v>7</v>
      </c>
      <c r="D478" s="17">
        <v>3</v>
      </c>
      <c r="E478" s="16" t="s">
        <v>199</v>
      </c>
      <c r="F478" s="28" t="s">
        <v>44</v>
      </c>
      <c r="G478" s="58">
        <f t="shared" si="38"/>
        <v>214</v>
      </c>
      <c r="H478" s="15">
        <v>214</v>
      </c>
      <c r="I478" s="15">
        <v>0</v>
      </c>
      <c r="J478" s="46">
        <v>214</v>
      </c>
      <c r="K478" s="46">
        <v>214</v>
      </c>
      <c r="L478" s="46">
        <v>214</v>
      </c>
      <c r="M478" s="69">
        <v>214</v>
      </c>
      <c r="N478" s="10" t="s">
        <v>4</v>
      </c>
    </row>
    <row r="479" spans="1:14" ht="17.25" customHeight="1">
      <c r="A479" s="26" t="s">
        <v>45</v>
      </c>
      <c r="B479" s="18">
        <v>18</v>
      </c>
      <c r="C479" s="17">
        <v>7</v>
      </c>
      <c r="D479" s="17">
        <v>3</v>
      </c>
      <c r="E479" s="16" t="s">
        <v>198</v>
      </c>
      <c r="F479" s="28" t="s">
        <v>44</v>
      </c>
      <c r="G479" s="58">
        <f t="shared" si="38"/>
        <v>240</v>
      </c>
      <c r="H479" s="15">
        <v>240</v>
      </c>
      <c r="I479" s="15">
        <v>0</v>
      </c>
      <c r="J479" s="46">
        <v>240</v>
      </c>
      <c r="K479" s="46">
        <v>240</v>
      </c>
      <c r="L479" s="46">
        <v>240</v>
      </c>
      <c r="M479" s="69">
        <v>240</v>
      </c>
      <c r="N479" s="10" t="s">
        <v>4</v>
      </c>
    </row>
    <row r="480" spans="1:14" ht="17.25" customHeight="1">
      <c r="A480" s="26" t="s">
        <v>14</v>
      </c>
      <c r="B480" s="18">
        <v>18</v>
      </c>
      <c r="C480" s="17">
        <v>7</v>
      </c>
      <c r="D480" s="17">
        <v>3</v>
      </c>
      <c r="E480" s="16" t="s">
        <v>197</v>
      </c>
      <c r="F480" s="28" t="s">
        <v>12</v>
      </c>
      <c r="G480" s="58">
        <f t="shared" ref="G480:G488" si="39">H480+I480</f>
        <v>218</v>
      </c>
      <c r="H480" s="15">
        <v>218</v>
      </c>
      <c r="I480" s="15">
        <v>0</v>
      </c>
      <c r="J480" s="46">
        <v>218</v>
      </c>
      <c r="K480" s="46">
        <v>218</v>
      </c>
      <c r="L480" s="46">
        <v>218</v>
      </c>
      <c r="M480" s="69">
        <v>218</v>
      </c>
      <c r="N480" s="10" t="s">
        <v>4</v>
      </c>
    </row>
    <row r="481" spans="1:14" ht="17.25" customHeight="1">
      <c r="A481" s="26" t="s">
        <v>45</v>
      </c>
      <c r="B481" s="18">
        <v>18</v>
      </c>
      <c r="C481" s="17">
        <v>7</v>
      </c>
      <c r="D481" s="17">
        <v>3</v>
      </c>
      <c r="E481" s="16" t="s">
        <v>196</v>
      </c>
      <c r="F481" s="28" t="s">
        <v>44</v>
      </c>
      <c r="G481" s="58">
        <f t="shared" si="39"/>
        <v>165</v>
      </c>
      <c r="H481" s="15">
        <v>165</v>
      </c>
      <c r="I481" s="15">
        <v>0</v>
      </c>
      <c r="J481" s="46">
        <v>165</v>
      </c>
      <c r="K481" s="46">
        <v>165</v>
      </c>
      <c r="L481" s="46">
        <v>165</v>
      </c>
      <c r="M481" s="69">
        <v>165</v>
      </c>
      <c r="N481" s="10" t="s">
        <v>4</v>
      </c>
    </row>
    <row r="482" spans="1:14" ht="17.25" customHeight="1">
      <c r="A482" s="26" t="s">
        <v>45</v>
      </c>
      <c r="B482" s="18">
        <v>18</v>
      </c>
      <c r="C482" s="17">
        <v>7</v>
      </c>
      <c r="D482" s="17">
        <v>3</v>
      </c>
      <c r="E482" s="16" t="s">
        <v>195</v>
      </c>
      <c r="F482" s="28" t="s">
        <v>44</v>
      </c>
      <c r="G482" s="58">
        <f t="shared" si="39"/>
        <v>40</v>
      </c>
      <c r="H482" s="15">
        <v>40</v>
      </c>
      <c r="I482" s="15">
        <v>0</v>
      </c>
      <c r="J482" s="46">
        <v>40</v>
      </c>
      <c r="K482" s="46">
        <v>40</v>
      </c>
      <c r="L482" s="46">
        <v>40</v>
      </c>
      <c r="M482" s="69">
        <v>40</v>
      </c>
      <c r="N482" s="10" t="s">
        <v>4</v>
      </c>
    </row>
    <row r="483" spans="1:14" ht="17.25" customHeight="1">
      <c r="A483" s="26" t="s">
        <v>45</v>
      </c>
      <c r="B483" s="18">
        <v>18</v>
      </c>
      <c r="C483" s="17">
        <v>7</v>
      </c>
      <c r="D483" s="17">
        <v>3</v>
      </c>
      <c r="E483" s="16" t="s">
        <v>194</v>
      </c>
      <c r="F483" s="28" t="s">
        <v>44</v>
      </c>
      <c r="G483" s="58">
        <f t="shared" si="39"/>
        <v>372</v>
      </c>
      <c r="H483" s="15">
        <v>372</v>
      </c>
      <c r="I483" s="15">
        <v>0</v>
      </c>
      <c r="J483" s="46">
        <v>372</v>
      </c>
      <c r="K483" s="46">
        <v>372</v>
      </c>
      <c r="L483" s="46">
        <v>372</v>
      </c>
      <c r="M483" s="69">
        <v>372</v>
      </c>
      <c r="N483" s="10" t="s">
        <v>4</v>
      </c>
    </row>
    <row r="484" spans="1:14" ht="17.25" customHeight="1">
      <c r="A484" s="26" t="s">
        <v>14</v>
      </c>
      <c r="B484" s="18">
        <v>18</v>
      </c>
      <c r="C484" s="17">
        <v>7</v>
      </c>
      <c r="D484" s="17">
        <v>3</v>
      </c>
      <c r="E484" s="16" t="s">
        <v>194</v>
      </c>
      <c r="F484" s="28" t="s">
        <v>12</v>
      </c>
      <c r="G484" s="58">
        <f t="shared" si="39"/>
        <v>50</v>
      </c>
      <c r="H484" s="15">
        <v>50</v>
      </c>
      <c r="I484" s="15">
        <v>0</v>
      </c>
      <c r="J484" s="46">
        <v>50</v>
      </c>
      <c r="K484" s="46">
        <v>50</v>
      </c>
      <c r="L484" s="46">
        <v>50</v>
      </c>
      <c r="M484" s="69">
        <v>50</v>
      </c>
      <c r="N484" s="10" t="s">
        <v>4</v>
      </c>
    </row>
    <row r="485" spans="1:14" ht="17.25" customHeight="1">
      <c r="A485" s="26" t="s">
        <v>45</v>
      </c>
      <c r="B485" s="18">
        <v>18</v>
      </c>
      <c r="C485" s="17">
        <v>7</v>
      </c>
      <c r="D485" s="17">
        <v>3</v>
      </c>
      <c r="E485" s="16" t="s">
        <v>193</v>
      </c>
      <c r="F485" s="28" t="s">
        <v>44</v>
      </c>
      <c r="G485" s="58">
        <f t="shared" si="39"/>
        <v>20</v>
      </c>
      <c r="H485" s="15">
        <v>20</v>
      </c>
      <c r="I485" s="15">
        <v>0</v>
      </c>
      <c r="J485" s="46">
        <v>20</v>
      </c>
      <c r="K485" s="46">
        <v>20</v>
      </c>
      <c r="L485" s="46">
        <v>20</v>
      </c>
      <c r="M485" s="69">
        <v>20</v>
      </c>
      <c r="N485" s="10" t="s">
        <v>4</v>
      </c>
    </row>
    <row r="486" spans="1:14" ht="17.25" customHeight="1">
      <c r="A486" s="26" t="s">
        <v>14</v>
      </c>
      <c r="B486" s="18">
        <v>18</v>
      </c>
      <c r="C486" s="17">
        <v>7</v>
      </c>
      <c r="D486" s="17">
        <v>3</v>
      </c>
      <c r="E486" s="16" t="s">
        <v>192</v>
      </c>
      <c r="F486" s="28" t="s">
        <v>12</v>
      </c>
      <c r="G486" s="58">
        <f t="shared" si="39"/>
        <v>0</v>
      </c>
      <c r="H486" s="15">
        <v>0</v>
      </c>
      <c r="I486" s="15">
        <v>0</v>
      </c>
      <c r="J486" s="46">
        <v>0</v>
      </c>
      <c r="K486" s="46">
        <v>0</v>
      </c>
      <c r="L486" s="46">
        <v>0</v>
      </c>
      <c r="M486" s="69"/>
      <c r="N486" s="10" t="s">
        <v>4</v>
      </c>
    </row>
    <row r="487" spans="1:14" ht="17.25" customHeight="1">
      <c r="A487" s="26" t="s">
        <v>45</v>
      </c>
      <c r="B487" s="18">
        <v>18</v>
      </c>
      <c r="C487" s="17">
        <v>7</v>
      </c>
      <c r="D487" s="17">
        <v>3</v>
      </c>
      <c r="E487" s="16" t="s">
        <v>10</v>
      </c>
      <c r="F487" s="28" t="s">
        <v>44</v>
      </c>
      <c r="G487" s="58">
        <f t="shared" si="39"/>
        <v>0.3</v>
      </c>
      <c r="H487" s="15">
        <v>0.3</v>
      </c>
      <c r="I487" s="15">
        <v>0</v>
      </c>
      <c r="J487" s="46">
        <v>0.3</v>
      </c>
      <c r="K487" s="46">
        <v>0.3</v>
      </c>
      <c r="L487" s="46">
        <v>0.3</v>
      </c>
      <c r="M487" s="69">
        <v>0.3</v>
      </c>
      <c r="N487" s="10" t="s">
        <v>4</v>
      </c>
    </row>
    <row r="488" spans="1:14" ht="19.899999999999999" customHeight="1">
      <c r="A488" s="26" t="s">
        <v>28</v>
      </c>
      <c r="B488" s="18">
        <v>18</v>
      </c>
      <c r="C488" s="17">
        <v>7</v>
      </c>
      <c r="D488" s="17">
        <v>5</v>
      </c>
      <c r="E488" s="16" t="s">
        <v>191</v>
      </c>
      <c r="F488" s="28" t="s">
        <v>26</v>
      </c>
      <c r="G488" s="58">
        <f t="shared" si="39"/>
        <v>90</v>
      </c>
      <c r="H488" s="15">
        <v>90</v>
      </c>
      <c r="I488" s="15">
        <v>0</v>
      </c>
      <c r="J488" s="46">
        <v>90</v>
      </c>
      <c r="K488" s="46">
        <v>90</v>
      </c>
      <c r="L488" s="46">
        <v>90</v>
      </c>
      <c r="M488" s="69">
        <v>0</v>
      </c>
      <c r="N488" s="10" t="s">
        <v>4</v>
      </c>
    </row>
    <row r="489" spans="1:14" ht="17.25" customHeight="1">
      <c r="A489" s="26" t="s">
        <v>45</v>
      </c>
      <c r="B489" s="18">
        <v>18</v>
      </c>
      <c r="C489" s="17">
        <v>7</v>
      </c>
      <c r="D489" s="17">
        <v>5</v>
      </c>
      <c r="E489" s="16" t="s">
        <v>190</v>
      </c>
      <c r="F489" s="28" t="s">
        <v>44</v>
      </c>
      <c r="G489" s="58">
        <f t="shared" ref="G489:G501" si="40">H489+I489</f>
        <v>50</v>
      </c>
      <c r="H489" s="15">
        <v>50</v>
      </c>
      <c r="I489" s="15">
        <v>0</v>
      </c>
      <c r="J489" s="46">
        <v>50</v>
      </c>
      <c r="K489" s="46">
        <v>50</v>
      </c>
      <c r="L489" s="46">
        <v>50</v>
      </c>
      <c r="M489" s="69">
        <v>50</v>
      </c>
      <c r="N489" s="10" t="s">
        <v>4</v>
      </c>
    </row>
    <row r="490" spans="1:14" ht="17.25" customHeight="1">
      <c r="A490" s="26" t="s">
        <v>14</v>
      </c>
      <c r="B490" s="18">
        <v>18</v>
      </c>
      <c r="C490" s="17">
        <v>7</v>
      </c>
      <c r="D490" s="17">
        <v>5</v>
      </c>
      <c r="E490" s="16" t="s">
        <v>190</v>
      </c>
      <c r="F490" s="28" t="s">
        <v>12</v>
      </c>
      <c r="G490" s="58">
        <f t="shared" si="40"/>
        <v>50</v>
      </c>
      <c r="H490" s="15">
        <v>50</v>
      </c>
      <c r="I490" s="15">
        <v>0</v>
      </c>
      <c r="J490" s="46">
        <v>50</v>
      </c>
      <c r="K490" s="46">
        <v>50</v>
      </c>
      <c r="L490" s="46">
        <v>50</v>
      </c>
      <c r="M490" s="69">
        <v>50</v>
      </c>
      <c r="N490" s="10" t="s">
        <v>4</v>
      </c>
    </row>
    <row r="491" spans="1:14" ht="17.25" customHeight="1">
      <c r="A491" s="26" t="s">
        <v>45</v>
      </c>
      <c r="B491" s="18">
        <v>18</v>
      </c>
      <c r="C491" s="17">
        <v>7</v>
      </c>
      <c r="D491" s="17">
        <v>5</v>
      </c>
      <c r="E491" s="16" t="s">
        <v>189</v>
      </c>
      <c r="F491" s="28" t="s">
        <v>44</v>
      </c>
      <c r="G491" s="58">
        <f t="shared" si="40"/>
        <v>200</v>
      </c>
      <c r="H491" s="15">
        <v>200</v>
      </c>
      <c r="I491" s="15">
        <v>0</v>
      </c>
      <c r="J491" s="46">
        <v>200</v>
      </c>
      <c r="K491" s="46">
        <v>200</v>
      </c>
      <c r="L491" s="46">
        <v>200</v>
      </c>
      <c r="M491" s="69">
        <v>200</v>
      </c>
      <c r="N491" s="10" t="s">
        <v>4</v>
      </c>
    </row>
    <row r="492" spans="1:14" ht="17.25" customHeight="1">
      <c r="A492" s="26" t="s">
        <v>45</v>
      </c>
      <c r="B492" s="18">
        <v>18</v>
      </c>
      <c r="C492" s="17">
        <v>7</v>
      </c>
      <c r="D492" s="17">
        <v>5</v>
      </c>
      <c r="E492" s="16" t="s">
        <v>188</v>
      </c>
      <c r="F492" s="28" t="s">
        <v>44</v>
      </c>
      <c r="G492" s="58">
        <f t="shared" si="40"/>
        <v>100</v>
      </c>
      <c r="H492" s="15">
        <v>100</v>
      </c>
      <c r="I492" s="15">
        <v>0</v>
      </c>
      <c r="J492" s="46">
        <v>100</v>
      </c>
      <c r="K492" s="46">
        <v>100</v>
      </c>
      <c r="L492" s="46">
        <v>100</v>
      </c>
      <c r="M492" s="69">
        <v>100</v>
      </c>
      <c r="N492" s="10" t="s">
        <v>4</v>
      </c>
    </row>
    <row r="493" spans="1:14" ht="19.899999999999999" customHeight="1">
      <c r="A493" s="26" t="s">
        <v>28</v>
      </c>
      <c r="B493" s="18">
        <v>18</v>
      </c>
      <c r="C493" s="17">
        <v>7</v>
      </c>
      <c r="D493" s="17">
        <v>5</v>
      </c>
      <c r="E493" s="16" t="s">
        <v>187</v>
      </c>
      <c r="F493" s="28" t="s">
        <v>26</v>
      </c>
      <c r="G493" s="58">
        <f t="shared" si="40"/>
        <v>100</v>
      </c>
      <c r="H493" s="15">
        <v>100</v>
      </c>
      <c r="I493" s="15">
        <v>0</v>
      </c>
      <c r="J493" s="46">
        <v>100</v>
      </c>
      <c r="K493" s="46">
        <v>100</v>
      </c>
      <c r="L493" s="46">
        <v>100</v>
      </c>
      <c r="M493" s="69"/>
      <c r="N493" s="10" t="s">
        <v>4</v>
      </c>
    </row>
    <row r="494" spans="1:14" ht="19.899999999999999" customHeight="1">
      <c r="A494" s="26" t="s">
        <v>28</v>
      </c>
      <c r="B494" s="18">
        <v>18</v>
      </c>
      <c r="C494" s="17">
        <v>7</v>
      </c>
      <c r="D494" s="17">
        <v>5</v>
      </c>
      <c r="E494" s="16" t="s">
        <v>186</v>
      </c>
      <c r="F494" s="28" t="s">
        <v>26</v>
      </c>
      <c r="G494" s="58">
        <f t="shared" si="40"/>
        <v>37.5</v>
      </c>
      <c r="H494" s="15">
        <v>37.5</v>
      </c>
      <c r="I494" s="15">
        <v>0</v>
      </c>
      <c r="J494" s="46">
        <v>37.5</v>
      </c>
      <c r="K494" s="46">
        <v>37.5</v>
      </c>
      <c r="L494" s="46">
        <v>37.5</v>
      </c>
      <c r="M494" s="69">
        <v>29</v>
      </c>
      <c r="N494" s="10" t="s">
        <v>4</v>
      </c>
    </row>
    <row r="495" spans="1:14" ht="19.899999999999999" customHeight="1">
      <c r="A495" s="26" t="s">
        <v>28</v>
      </c>
      <c r="B495" s="18">
        <v>18</v>
      </c>
      <c r="C495" s="17">
        <v>7</v>
      </c>
      <c r="D495" s="17">
        <v>5</v>
      </c>
      <c r="E495" s="16" t="s">
        <v>185</v>
      </c>
      <c r="F495" s="28" t="s">
        <v>26</v>
      </c>
      <c r="G495" s="58">
        <f t="shared" si="40"/>
        <v>23.6</v>
      </c>
      <c r="H495" s="15">
        <v>23.6</v>
      </c>
      <c r="I495" s="15">
        <v>0</v>
      </c>
      <c r="J495" s="46">
        <v>23.6</v>
      </c>
      <c r="K495" s="46">
        <v>23.6</v>
      </c>
      <c r="L495" s="46">
        <v>23.6</v>
      </c>
      <c r="M495" s="69">
        <v>20</v>
      </c>
      <c r="N495" s="10" t="s">
        <v>4</v>
      </c>
    </row>
    <row r="496" spans="1:14" ht="19.899999999999999" customHeight="1">
      <c r="A496" s="26" t="s">
        <v>28</v>
      </c>
      <c r="B496" s="18">
        <v>18</v>
      </c>
      <c r="C496" s="17">
        <v>7</v>
      </c>
      <c r="D496" s="17">
        <v>5</v>
      </c>
      <c r="E496" s="16" t="s">
        <v>184</v>
      </c>
      <c r="F496" s="28" t="s">
        <v>26</v>
      </c>
      <c r="G496" s="58">
        <f t="shared" si="40"/>
        <v>100</v>
      </c>
      <c r="H496" s="15">
        <v>100</v>
      </c>
      <c r="I496" s="15">
        <v>0</v>
      </c>
      <c r="J496" s="46">
        <v>100</v>
      </c>
      <c r="K496" s="46">
        <v>100</v>
      </c>
      <c r="L496" s="46">
        <v>100</v>
      </c>
      <c r="M496" s="69">
        <v>0</v>
      </c>
      <c r="N496" s="10" t="s">
        <v>4</v>
      </c>
    </row>
    <row r="497" spans="1:14" ht="19.899999999999999" customHeight="1">
      <c r="A497" s="26" t="s">
        <v>28</v>
      </c>
      <c r="B497" s="18">
        <v>18</v>
      </c>
      <c r="C497" s="17">
        <v>7</v>
      </c>
      <c r="D497" s="17">
        <v>5</v>
      </c>
      <c r="E497" s="16" t="s">
        <v>183</v>
      </c>
      <c r="F497" s="28" t="s">
        <v>26</v>
      </c>
      <c r="G497" s="58">
        <f t="shared" si="40"/>
        <v>284.2</v>
      </c>
      <c r="H497" s="15">
        <v>284.2</v>
      </c>
      <c r="I497" s="15">
        <v>0</v>
      </c>
      <c r="J497" s="46">
        <v>284.2</v>
      </c>
      <c r="K497" s="46">
        <v>284.2</v>
      </c>
      <c r="L497" s="46">
        <v>284.2</v>
      </c>
      <c r="M497" s="69">
        <v>172.9</v>
      </c>
      <c r="N497" s="10" t="s">
        <v>4</v>
      </c>
    </row>
    <row r="498" spans="1:14" ht="19.899999999999999" customHeight="1">
      <c r="A498" s="26" t="s">
        <v>28</v>
      </c>
      <c r="B498" s="18">
        <v>18</v>
      </c>
      <c r="C498" s="17">
        <v>7</v>
      </c>
      <c r="D498" s="17">
        <v>5</v>
      </c>
      <c r="E498" s="16" t="s">
        <v>182</v>
      </c>
      <c r="F498" s="28" t="s">
        <v>26</v>
      </c>
      <c r="G498" s="58">
        <f t="shared" si="40"/>
        <v>37.5</v>
      </c>
      <c r="H498" s="15">
        <v>37.5</v>
      </c>
      <c r="I498" s="15">
        <v>0</v>
      </c>
      <c r="J498" s="46">
        <v>37.5</v>
      </c>
      <c r="K498" s="46">
        <v>37.5</v>
      </c>
      <c r="L498" s="46">
        <v>37.5</v>
      </c>
      <c r="M498" s="69">
        <v>37.5</v>
      </c>
      <c r="N498" s="10" t="s">
        <v>4</v>
      </c>
    </row>
    <row r="499" spans="1:14" ht="19.899999999999999" customHeight="1">
      <c r="A499" s="26" t="s">
        <v>81</v>
      </c>
      <c r="B499" s="18">
        <v>18</v>
      </c>
      <c r="C499" s="17">
        <v>7</v>
      </c>
      <c r="D499" s="17">
        <v>7</v>
      </c>
      <c r="E499" s="16" t="s">
        <v>181</v>
      </c>
      <c r="F499" s="28" t="s">
        <v>80</v>
      </c>
      <c r="G499" s="58">
        <f t="shared" si="40"/>
        <v>786.2</v>
      </c>
      <c r="H499" s="15">
        <v>0</v>
      </c>
      <c r="I499" s="15">
        <v>786.2</v>
      </c>
      <c r="J499" s="46">
        <v>786.2</v>
      </c>
      <c r="K499" s="46">
        <v>786.2</v>
      </c>
      <c r="L499" s="46">
        <v>786.2</v>
      </c>
      <c r="M499" s="69">
        <v>786.2</v>
      </c>
      <c r="N499" s="10" t="s">
        <v>4</v>
      </c>
    </row>
    <row r="500" spans="1:14" ht="17.25" customHeight="1">
      <c r="A500" s="26" t="s">
        <v>14</v>
      </c>
      <c r="B500" s="18">
        <v>18</v>
      </c>
      <c r="C500" s="17">
        <v>7</v>
      </c>
      <c r="D500" s="17">
        <v>7</v>
      </c>
      <c r="E500" s="16" t="s">
        <v>180</v>
      </c>
      <c r="F500" s="28" t="s">
        <v>12</v>
      </c>
      <c r="G500" s="58">
        <f t="shared" si="40"/>
        <v>100</v>
      </c>
      <c r="H500" s="15">
        <v>100</v>
      </c>
      <c r="I500" s="15">
        <v>0</v>
      </c>
      <c r="J500" s="46">
        <v>100</v>
      </c>
      <c r="K500" s="46">
        <v>100</v>
      </c>
      <c r="L500" s="46">
        <v>100</v>
      </c>
      <c r="M500" s="69">
        <v>100</v>
      </c>
      <c r="N500" s="10" t="s">
        <v>4</v>
      </c>
    </row>
    <row r="501" spans="1:14" ht="17.25" customHeight="1">
      <c r="A501" s="26" t="s">
        <v>14</v>
      </c>
      <c r="B501" s="18">
        <v>18</v>
      </c>
      <c r="C501" s="17">
        <v>7</v>
      </c>
      <c r="D501" s="17">
        <v>7</v>
      </c>
      <c r="E501" s="16" t="s">
        <v>179</v>
      </c>
      <c r="F501" s="28" t="s">
        <v>12</v>
      </c>
      <c r="G501" s="58">
        <f t="shared" si="40"/>
        <v>100</v>
      </c>
      <c r="H501" s="15">
        <v>100</v>
      </c>
      <c r="I501" s="15">
        <v>0</v>
      </c>
      <c r="J501" s="46">
        <v>100</v>
      </c>
      <c r="K501" s="46">
        <v>100</v>
      </c>
      <c r="L501" s="46">
        <v>100</v>
      </c>
      <c r="M501" s="69">
        <v>100</v>
      </c>
      <c r="N501" s="10" t="s">
        <v>4</v>
      </c>
    </row>
    <row r="502" spans="1:14" ht="17.25" customHeight="1">
      <c r="A502" s="26" t="s">
        <v>14</v>
      </c>
      <c r="B502" s="18">
        <v>18</v>
      </c>
      <c r="C502" s="17">
        <v>7</v>
      </c>
      <c r="D502" s="17">
        <v>7</v>
      </c>
      <c r="E502" s="16" t="s">
        <v>178</v>
      </c>
      <c r="F502" s="28" t="s">
        <v>12</v>
      </c>
      <c r="G502" s="58">
        <f t="shared" ref="G502:G523" si="41">H502+I502</f>
        <v>5959.4</v>
      </c>
      <c r="H502" s="15">
        <v>5959.4</v>
      </c>
      <c r="I502" s="15">
        <v>0</v>
      </c>
      <c r="J502" s="46">
        <v>5959.4</v>
      </c>
      <c r="K502" s="46">
        <v>5959.4</v>
      </c>
      <c r="L502" s="46">
        <v>5959.4</v>
      </c>
      <c r="M502" s="69">
        <v>5959.4</v>
      </c>
      <c r="N502" s="10" t="s">
        <v>4</v>
      </c>
    </row>
    <row r="503" spans="1:14" ht="17.25" customHeight="1">
      <c r="A503" s="26" t="s">
        <v>14</v>
      </c>
      <c r="B503" s="18">
        <v>18</v>
      </c>
      <c r="C503" s="17">
        <v>7</v>
      </c>
      <c r="D503" s="17">
        <v>7</v>
      </c>
      <c r="E503" s="16" t="s">
        <v>177</v>
      </c>
      <c r="F503" s="28" t="s">
        <v>12</v>
      </c>
      <c r="G503" s="58">
        <f t="shared" si="41"/>
        <v>674</v>
      </c>
      <c r="H503" s="15">
        <v>674</v>
      </c>
      <c r="I503" s="15">
        <v>0</v>
      </c>
      <c r="J503" s="46">
        <v>674</v>
      </c>
      <c r="K503" s="46">
        <v>674</v>
      </c>
      <c r="L503" s="46">
        <v>674</v>
      </c>
      <c r="M503" s="69">
        <v>674</v>
      </c>
      <c r="N503" s="10" t="s">
        <v>4</v>
      </c>
    </row>
    <row r="504" spans="1:14" ht="17.25" customHeight="1">
      <c r="A504" s="26" t="s">
        <v>14</v>
      </c>
      <c r="B504" s="18">
        <v>18</v>
      </c>
      <c r="C504" s="17">
        <v>7</v>
      </c>
      <c r="D504" s="17">
        <v>7</v>
      </c>
      <c r="E504" s="16" t="s">
        <v>176</v>
      </c>
      <c r="F504" s="28" t="s">
        <v>12</v>
      </c>
      <c r="G504" s="58">
        <f t="shared" si="41"/>
        <v>652.6</v>
      </c>
      <c r="H504" s="15">
        <v>652.6</v>
      </c>
      <c r="I504" s="15">
        <v>0</v>
      </c>
      <c r="J504" s="46">
        <v>652.6</v>
      </c>
      <c r="K504" s="46">
        <v>652.6</v>
      </c>
      <c r="L504" s="46">
        <v>652.6</v>
      </c>
      <c r="M504" s="69">
        <f>307+345.6</f>
        <v>652.6</v>
      </c>
      <c r="N504" s="10" t="s">
        <v>4</v>
      </c>
    </row>
    <row r="505" spans="1:14" ht="17.25" customHeight="1">
      <c r="A505" s="26" t="s">
        <v>14</v>
      </c>
      <c r="B505" s="18">
        <v>18</v>
      </c>
      <c r="C505" s="17">
        <v>7</v>
      </c>
      <c r="D505" s="17">
        <v>7</v>
      </c>
      <c r="E505" s="16" t="s">
        <v>175</v>
      </c>
      <c r="F505" s="28" t="s">
        <v>12</v>
      </c>
      <c r="G505" s="58">
        <f t="shared" si="41"/>
        <v>266.3</v>
      </c>
      <c r="H505" s="15">
        <v>266.3</v>
      </c>
      <c r="I505" s="15">
        <v>0</v>
      </c>
      <c r="J505" s="46">
        <v>266.3</v>
      </c>
      <c r="K505" s="46">
        <v>266.3</v>
      </c>
      <c r="L505" s="46">
        <v>266.3</v>
      </c>
      <c r="M505" s="69">
        <f>37.8+228.5</f>
        <v>266.3</v>
      </c>
      <c r="N505" s="10" t="s">
        <v>4</v>
      </c>
    </row>
    <row r="506" spans="1:14" ht="17.25" customHeight="1">
      <c r="A506" s="26" t="s">
        <v>14</v>
      </c>
      <c r="B506" s="18">
        <v>18</v>
      </c>
      <c r="C506" s="17">
        <v>7</v>
      </c>
      <c r="D506" s="17">
        <v>7</v>
      </c>
      <c r="E506" s="16" t="s">
        <v>174</v>
      </c>
      <c r="F506" s="28" t="s">
        <v>12</v>
      </c>
      <c r="G506" s="58">
        <f t="shared" si="41"/>
        <v>178</v>
      </c>
      <c r="H506" s="15">
        <v>178</v>
      </c>
      <c r="I506" s="15">
        <v>0</v>
      </c>
      <c r="J506" s="46">
        <v>178</v>
      </c>
      <c r="K506" s="46">
        <v>178</v>
      </c>
      <c r="L506" s="46">
        <v>178</v>
      </c>
      <c r="M506" s="69">
        <f>1+177</f>
        <v>178</v>
      </c>
      <c r="N506" s="10" t="s">
        <v>4</v>
      </c>
    </row>
    <row r="507" spans="1:14" ht="17.25" customHeight="1">
      <c r="A507" s="26" t="s">
        <v>14</v>
      </c>
      <c r="B507" s="18">
        <v>18</v>
      </c>
      <c r="C507" s="17">
        <v>7</v>
      </c>
      <c r="D507" s="17">
        <v>7</v>
      </c>
      <c r="E507" s="16" t="s">
        <v>173</v>
      </c>
      <c r="F507" s="28" t="s">
        <v>12</v>
      </c>
      <c r="G507" s="58">
        <f t="shared" si="41"/>
        <v>17</v>
      </c>
      <c r="H507" s="15">
        <v>17</v>
      </c>
      <c r="I507" s="15">
        <v>0</v>
      </c>
      <c r="J507" s="46">
        <v>17</v>
      </c>
      <c r="K507" s="46">
        <v>17</v>
      </c>
      <c r="L507" s="46">
        <v>17</v>
      </c>
      <c r="M507" s="69">
        <v>17</v>
      </c>
      <c r="N507" s="10" t="s">
        <v>4</v>
      </c>
    </row>
    <row r="508" spans="1:14" ht="17.25" customHeight="1">
      <c r="A508" s="26" t="s">
        <v>14</v>
      </c>
      <c r="B508" s="18">
        <v>18</v>
      </c>
      <c r="C508" s="17">
        <v>7</v>
      </c>
      <c r="D508" s="17">
        <v>7</v>
      </c>
      <c r="E508" s="16" t="s">
        <v>172</v>
      </c>
      <c r="F508" s="28" t="s">
        <v>12</v>
      </c>
      <c r="G508" s="58">
        <f t="shared" si="41"/>
        <v>160</v>
      </c>
      <c r="H508" s="15">
        <v>160</v>
      </c>
      <c r="I508" s="15">
        <v>0</v>
      </c>
      <c r="J508" s="46">
        <v>160</v>
      </c>
      <c r="K508" s="46">
        <v>160</v>
      </c>
      <c r="L508" s="46">
        <v>160</v>
      </c>
      <c r="M508" s="69">
        <v>160</v>
      </c>
      <c r="N508" s="10" t="s">
        <v>4</v>
      </c>
    </row>
    <row r="509" spans="1:14" ht="17.25" customHeight="1">
      <c r="A509" s="26" t="s">
        <v>14</v>
      </c>
      <c r="B509" s="18">
        <v>18</v>
      </c>
      <c r="C509" s="17">
        <v>7</v>
      </c>
      <c r="D509" s="17">
        <v>7</v>
      </c>
      <c r="E509" s="16" t="s">
        <v>171</v>
      </c>
      <c r="F509" s="28" t="s">
        <v>12</v>
      </c>
      <c r="G509" s="58">
        <f t="shared" si="41"/>
        <v>187.1</v>
      </c>
      <c r="H509" s="15">
        <v>187.1</v>
      </c>
      <c r="I509" s="15">
        <v>0</v>
      </c>
      <c r="J509" s="46">
        <v>187.1</v>
      </c>
      <c r="K509" s="46">
        <v>187.1</v>
      </c>
      <c r="L509" s="46">
        <v>187.1</v>
      </c>
      <c r="M509" s="69">
        <v>187.1</v>
      </c>
      <c r="N509" s="10" t="s">
        <v>4</v>
      </c>
    </row>
    <row r="510" spans="1:14" ht="17.25" customHeight="1">
      <c r="A510" s="26" t="s">
        <v>14</v>
      </c>
      <c r="B510" s="18">
        <v>18</v>
      </c>
      <c r="C510" s="17">
        <v>7</v>
      </c>
      <c r="D510" s="17">
        <v>7</v>
      </c>
      <c r="E510" s="16" t="s">
        <v>170</v>
      </c>
      <c r="F510" s="28" t="s">
        <v>12</v>
      </c>
      <c r="G510" s="58">
        <f t="shared" si="41"/>
        <v>500</v>
      </c>
      <c r="H510" s="15">
        <v>500</v>
      </c>
      <c r="I510" s="15">
        <v>0</v>
      </c>
      <c r="J510" s="46">
        <v>500</v>
      </c>
      <c r="K510" s="46">
        <v>500</v>
      </c>
      <c r="L510" s="46">
        <v>500</v>
      </c>
      <c r="M510" s="69">
        <v>500</v>
      </c>
      <c r="N510" s="10" t="s">
        <v>4</v>
      </c>
    </row>
    <row r="511" spans="1:14" ht="17.25" customHeight="1">
      <c r="A511" s="26" t="s">
        <v>14</v>
      </c>
      <c r="B511" s="18">
        <v>18</v>
      </c>
      <c r="C511" s="17">
        <v>7</v>
      </c>
      <c r="D511" s="17">
        <v>7</v>
      </c>
      <c r="E511" s="16" t="s">
        <v>10</v>
      </c>
      <c r="F511" s="28" t="s">
        <v>12</v>
      </c>
      <c r="G511" s="58">
        <f t="shared" si="41"/>
        <v>30</v>
      </c>
      <c r="H511" s="15">
        <v>30</v>
      </c>
      <c r="I511" s="15">
        <v>0</v>
      </c>
      <c r="J511" s="46">
        <v>30</v>
      </c>
      <c r="K511" s="46">
        <v>30</v>
      </c>
      <c r="L511" s="46">
        <v>30</v>
      </c>
      <c r="M511" s="69">
        <v>30</v>
      </c>
      <c r="N511" s="10" t="s">
        <v>4</v>
      </c>
    </row>
    <row r="512" spans="1:14" ht="17.25" customHeight="1">
      <c r="A512" s="26" t="s">
        <v>45</v>
      </c>
      <c r="B512" s="18">
        <v>18</v>
      </c>
      <c r="C512" s="17">
        <v>8</v>
      </c>
      <c r="D512" s="17">
        <v>1</v>
      </c>
      <c r="E512" s="16" t="s">
        <v>169</v>
      </c>
      <c r="F512" s="28" t="s">
        <v>44</v>
      </c>
      <c r="G512" s="58">
        <f t="shared" si="41"/>
        <v>6809</v>
      </c>
      <c r="H512" s="15">
        <v>6809</v>
      </c>
      <c r="I512" s="15">
        <v>0</v>
      </c>
      <c r="J512" s="46">
        <v>6809</v>
      </c>
      <c r="K512" s="46">
        <v>6809</v>
      </c>
      <c r="L512" s="46">
        <v>6809</v>
      </c>
      <c r="M512" s="69">
        <v>6809</v>
      </c>
      <c r="N512" s="10" t="s">
        <v>4</v>
      </c>
    </row>
    <row r="513" spans="1:14" ht="17.25" customHeight="1">
      <c r="A513" s="26" t="s">
        <v>14</v>
      </c>
      <c r="B513" s="18">
        <v>18</v>
      </c>
      <c r="C513" s="17">
        <v>8</v>
      </c>
      <c r="D513" s="17">
        <v>1</v>
      </c>
      <c r="E513" s="16" t="s">
        <v>169</v>
      </c>
      <c r="F513" s="28" t="s">
        <v>12</v>
      </c>
      <c r="G513" s="58">
        <f t="shared" si="41"/>
        <v>9994.9</v>
      </c>
      <c r="H513" s="15">
        <v>9994.9</v>
      </c>
      <c r="I513" s="15">
        <v>0</v>
      </c>
      <c r="J513" s="46">
        <v>9994.9</v>
      </c>
      <c r="K513" s="46">
        <v>9994.9</v>
      </c>
      <c r="L513" s="46">
        <v>9994.9</v>
      </c>
      <c r="M513" s="69">
        <v>9994.9</v>
      </c>
      <c r="N513" s="10" t="s">
        <v>4</v>
      </c>
    </row>
    <row r="514" spans="1:14" ht="17.25" customHeight="1">
      <c r="A514" s="26" t="s">
        <v>45</v>
      </c>
      <c r="B514" s="18">
        <v>18</v>
      </c>
      <c r="C514" s="17">
        <v>8</v>
      </c>
      <c r="D514" s="17">
        <v>1</v>
      </c>
      <c r="E514" s="16" t="s">
        <v>168</v>
      </c>
      <c r="F514" s="28" t="s">
        <v>44</v>
      </c>
      <c r="G514" s="58">
        <f t="shared" si="41"/>
        <v>60</v>
      </c>
      <c r="H514" s="15">
        <v>60</v>
      </c>
      <c r="I514" s="15">
        <v>0</v>
      </c>
      <c r="J514" s="46">
        <v>60</v>
      </c>
      <c r="K514" s="46">
        <v>60</v>
      </c>
      <c r="L514" s="46">
        <v>60</v>
      </c>
      <c r="M514" s="69">
        <v>60</v>
      </c>
      <c r="N514" s="10" t="s">
        <v>4</v>
      </c>
    </row>
    <row r="515" spans="1:14" ht="17.25" customHeight="1">
      <c r="A515" s="26" t="s">
        <v>14</v>
      </c>
      <c r="B515" s="18">
        <v>18</v>
      </c>
      <c r="C515" s="17">
        <v>8</v>
      </c>
      <c r="D515" s="17">
        <v>1</v>
      </c>
      <c r="E515" s="16" t="s">
        <v>168</v>
      </c>
      <c r="F515" s="28" t="s">
        <v>12</v>
      </c>
      <c r="G515" s="58">
        <f t="shared" si="41"/>
        <v>280</v>
      </c>
      <c r="H515" s="15">
        <v>280</v>
      </c>
      <c r="I515" s="15">
        <v>0</v>
      </c>
      <c r="J515" s="46">
        <v>280</v>
      </c>
      <c r="K515" s="46">
        <v>280</v>
      </c>
      <c r="L515" s="46">
        <v>280</v>
      </c>
      <c r="M515" s="69">
        <v>280</v>
      </c>
      <c r="N515" s="10" t="s">
        <v>4</v>
      </c>
    </row>
    <row r="516" spans="1:14" ht="17.25" customHeight="1">
      <c r="A516" s="26" t="s">
        <v>45</v>
      </c>
      <c r="B516" s="18">
        <v>18</v>
      </c>
      <c r="C516" s="17">
        <v>8</v>
      </c>
      <c r="D516" s="17">
        <v>1</v>
      </c>
      <c r="E516" s="16" t="s">
        <v>167</v>
      </c>
      <c r="F516" s="28" t="s">
        <v>44</v>
      </c>
      <c r="G516" s="58">
        <f t="shared" si="41"/>
        <v>197.5</v>
      </c>
      <c r="H516" s="15">
        <v>197.5</v>
      </c>
      <c r="I516" s="15">
        <v>0</v>
      </c>
      <c r="J516" s="46">
        <v>197.5</v>
      </c>
      <c r="K516" s="46">
        <v>197.5</v>
      </c>
      <c r="L516" s="46">
        <v>197.5</v>
      </c>
      <c r="M516" s="69">
        <v>197.5</v>
      </c>
      <c r="N516" s="10" t="s">
        <v>4</v>
      </c>
    </row>
    <row r="517" spans="1:14" ht="17.25" customHeight="1">
      <c r="A517" s="26" t="s">
        <v>14</v>
      </c>
      <c r="B517" s="18">
        <v>18</v>
      </c>
      <c r="C517" s="17">
        <v>8</v>
      </c>
      <c r="D517" s="17">
        <v>1</v>
      </c>
      <c r="E517" s="16" t="s">
        <v>167</v>
      </c>
      <c r="F517" s="28" t="s">
        <v>12</v>
      </c>
      <c r="G517" s="58">
        <f t="shared" si="41"/>
        <v>456.9</v>
      </c>
      <c r="H517" s="15">
        <v>456.9</v>
      </c>
      <c r="I517" s="15">
        <v>0</v>
      </c>
      <c r="J517" s="46">
        <v>456.9</v>
      </c>
      <c r="K517" s="46">
        <v>456.9</v>
      </c>
      <c r="L517" s="46">
        <v>456.9</v>
      </c>
      <c r="M517" s="69">
        <v>456.9</v>
      </c>
      <c r="N517" s="10" t="s">
        <v>4</v>
      </c>
    </row>
    <row r="518" spans="1:14" ht="17.25" customHeight="1">
      <c r="A518" s="26" t="s">
        <v>45</v>
      </c>
      <c r="B518" s="18">
        <v>18</v>
      </c>
      <c r="C518" s="17">
        <v>8</v>
      </c>
      <c r="D518" s="17">
        <v>1</v>
      </c>
      <c r="E518" s="16" t="s">
        <v>166</v>
      </c>
      <c r="F518" s="28" t="s">
        <v>44</v>
      </c>
      <c r="G518" s="58">
        <f t="shared" si="41"/>
        <v>56.8</v>
      </c>
      <c r="H518" s="15">
        <v>56.8</v>
      </c>
      <c r="I518" s="15">
        <v>0</v>
      </c>
      <c r="J518" s="46">
        <v>56.8</v>
      </c>
      <c r="K518" s="46">
        <v>56.8</v>
      </c>
      <c r="L518" s="46">
        <v>56.8</v>
      </c>
      <c r="M518" s="69">
        <v>56.8</v>
      </c>
      <c r="N518" s="10" t="s">
        <v>4</v>
      </c>
    </row>
    <row r="519" spans="1:14" ht="17.25" customHeight="1">
      <c r="A519" s="26" t="s">
        <v>14</v>
      </c>
      <c r="B519" s="18">
        <v>18</v>
      </c>
      <c r="C519" s="17">
        <v>8</v>
      </c>
      <c r="D519" s="17">
        <v>1</v>
      </c>
      <c r="E519" s="16" t="s">
        <v>166</v>
      </c>
      <c r="F519" s="28" t="s">
        <v>12</v>
      </c>
      <c r="G519" s="58">
        <f t="shared" si="41"/>
        <v>123.4</v>
      </c>
      <c r="H519" s="15">
        <v>123.4</v>
      </c>
      <c r="I519" s="15">
        <v>0</v>
      </c>
      <c r="J519" s="46">
        <v>123.4</v>
      </c>
      <c r="K519" s="46">
        <v>123.4</v>
      </c>
      <c r="L519" s="46">
        <v>123.4</v>
      </c>
      <c r="M519" s="69">
        <v>123.4</v>
      </c>
      <c r="N519" s="10" t="s">
        <v>4</v>
      </c>
    </row>
    <row r="520" spans="1:14" ht="17.25" customHeight="1">
      <c r="A520" s="26" t="s">
        <v>45</v>
      </c>
      <c r="B520" s="18">
        <v>18</v>
      </c>
      <c r="C520" s="17">
        <v>8</v>
      </c>
      <c r="D520" s="17">
        <v>1</v>
      </c>
      <c r="E520" s="16" t="s">
        <v>165</v>
      </c>
      <c r="F520" s="28" t="s">
        <v>44</v>
      </c>
      <c r="G520" s="58">
        <f t="shared" si="41"/>
        <v>650</v>
      </c>
      <c r="H520" s="15">
        <v>650</v>
      </c>
      <c r="I520" s="15">
        <v>0</v>
      </c>
      <c r="J520" s="46">
        <v>650</v>
      </c>
      <c r="K520" s="46">
        <v>650</v>
      </c>
      <c r="L520" s="46">
        <v>650</v>
      </c>
      <c r="M520" s="69">
        <v>650</v>
      </c>
      <c r="N520" s="10" t="s">
        <v>4</v>
      </c>
    </row>
    <row r="521" spans="1:14" ht="17.25" customHeight="1">
      <c r="A521" s="26" t="s">
        <v>14</v>
      </c>
      <c r="B521" s="18">
        <v>18</v>
      </c>
      <c r="C521" s="17">
        <v>8</v>
      </c>
      <c r="D521" s="17">
        <v>1</v>
      </c>
      <c r="E521" s="16" t="s">
        <v>165</v>
      </c>
      <c r="F521" s="28" t="s">
        <v>12</v>
      </c>
      <c r="G521" s="58">
        <f t="shared" si="41"/>
        <v>50</v>
      </c>
      <c r="H521" s="15">
        <v>50</v>
      </c>
      <c r="I521" s="15">
        <v>0</v>
      </c>
      <c r="J521" s="46">
        <v>50</v>
      </c>
      <c r="K521" s="46">
        <v>50</v>
      </c>
      <c r="L521" s="46">
        <v>50</v>
      </c>
      <c r="M521" s="69">
        <v>50</v>
      </c>
      <c r="N521" s="10" t="s">
        <v>4</v>
      </c>
    </row>
    <row r="522" spans="1:14" ht="17.25" customHeight="1">
      <c r="A522" s="26" t="s">
        <v>45</v>
      </c>
      <c r="B522" s="18">
        <v>18</v>
      </c>
      <c r="C522" s="17">
        <v>8</v>
      </c>
      <c r="D522" s="17">
        <v>1</v>
      </c>
      <c r="E522" s="16" t="s">
        <v>164</v>
      </c>
      <c r="F522" s="28" t="s">
        <v>44</v>
      </c>
      <c r="G522" s="58">
        <f t="shared" si="41"/>
        <v>10</v>
      </c>
      <c r="H522" s="15">
        <v>10</v>
      </c>
      <c r="I522" s="15">
        <v>0</v>
      </c>
      <c r="J522" s="46">
        <v>10</v>
      </c>
      <c r="K522" s="46">
        <v>10</v>
      </c>
      <c r="L522" s="46">
        <v>10</v>
      </c>
      <c r="M522" s="69">
        <v>10</v>
      </c>
      <c r="N522" s="10" t="s">
        <v>4</v>
      </c>
    </row>
    <row r="523" spans="1:14" ht="17.25" customHeight="1">
      <c r="A523" s="26" t="s">
        <v>14</v>
      </c>
      <c r="B523" s="18">
        <v>18</v>
      </c>
      <c r="C523" s="17">
        <v>8</v>
      </c>
      <c r="D523" s="17">
        <v>1</v>
      </c>
      <c r="E523" s="16" t="s">
        <v>164</v>
      </c>
      <c r="F523" s="28" t="s">
        <v>12</v>
      </c>
      <c r="G523" s="58">
        <f t="shared" si="41"/>
        <v>18.5</v>
      </c>
      <c r="H523" s="15">
        <v>18.5</v>
      </c>
      <c r="I523" s="15">
        <v>0</v>
      </c>
      <c r="J523" s="46">
        <v>18.5</v>
      </c>
      <c r="K523" s="46">
        <v>18.5</v>
      </c>
      <c r="L523" s="46">
        <v>18.5</v>
      </c>
      <c r="M523" s="69">
        <v>18.5</v>
      </c>
      <c r="N523" s="10" t="s">
        <v>4</v>
      </c>
    </row>
    <row r="524" spans="1:14" ht="17.25" customHeight="1">
      <c r="A524" s="26" t="s">
        <v>45</v>
      </c>
      <c r="B524" s="18">
        <v>18</v>
      </c>
      <c r="C524" s="17">
        <v>8</v>
      </c>
      <c r="D524" s="17">
        <v>1</v>
      </c>
      <c r="E524" s="16" t="s">
        <v>163</v>
      </c>
      <c r="F524" s="28" t="s">
        <v>44</v>
      </c>
      <c r="G524" s="58">
        <f t="shared" ref="G524:G547" si="42">H524+I524</f>
        <v>0</v>
      </c>
      <c r="H524" s="15">
        <v>0</v>
      </c>
      <c r="I524" s="15">
        <v>0</v>
      </c>
      <c r="J524" s="46">
        <v>0</v>
      </c>
      <c r="K524" s="46">
        <v>0</v>
      </c>
      <c r="L524" s="46">
        <v>0</v>
      </c>
      <c r="M524" s="69"/>
      <c r="N524" s="10" t="s">
        <v>4</v>
      </c>
    </row>
    <row r="525" spans="1:14" ht="17.25" customHeight="1">
      <c r="A525" s="26" t="s">
        <v>14</v>
      </c>
      <c r="B525" s="18">
        <v>18</v>
      </c>
      <c r="C525" s="17">
        <v>8</v>
      </c>
      <c r="D525" s="17">
        <v>1</v>
      </c>
      <c r="E525" s="16" t="s">
        <v>163</v>
      </c>
      <c r="F525" s="28" t="s">
        <v>12</v>
      </c>
      <c r="G525" s="58">
        <f t="shared" si="42"/>
        <v>50</v>
      </c>
      <c r="H525" s="15">
        <v>50</v>
      </c>
      <c r="I525" s="15">
        <v>0</v>
      </c>
      <c r="J525" s="46">
        <v>50</v>
      </c>
      <c r="K525" s="46">
        <v>50</v>
      </c>
      <c r="L525" s="46">
        <v>50</v>
      </c>
      <c r="M525" s="69">
        <v>50</v>
      </c>
      <c r="N525" s="10" t="s">
        <v>4</v>
      </c>
    </row>
    <row r="526" spans="1:14" ht="17.25" customHeight="1">
      <c r="A526" s="26" t="s">
        <v>45</v>
      </c>
      <c r="B526" s="18">
        <v>18</v>
      </c>
      <c r="C526" s="17">
        <v>8</v>
      </c>
      <c r="D526" s="17">
        <v>1</v>
      </c>
      <c r="E526" s="16" t="s">
        <v>162</v>
      </c>
      <c r="F526" s="28" t="s">
        <v>44</v>
      </c>
      <c r="G526" s="58">
        <f t="shared" si="42"/>
        <v>53</v>
      </c>
      <c r="H526" s="15">
        <v>53</v>
      </c>
      <c r="I526" s="15">
        <v>0</v>
      </c>
      <c r="J526" s="46">
        <v>53</v>
      </c>
      <c r="K526" s="46">
        <v>53</v>
      </c>
      <c r="L526" s="46">
        <v>53</v>
      </c>
      <c r="M526" s="69">
        <v>53</v>
      </c>
      <c r="N526" s="10" t="s">
        <v>4</v>
      </c>
    </row>
    <row r="527" spans="1:14" ht="17.25" customHeight="1">
      <c r="A527" s="26" t="s">
        <v>14</v>
      </c>
      <c r="B527" s="18">
        <v>18</v>
      </c>
      <c r="C527" s="17">
        <v>8</v>
      </c>
      <c r="D527" s="17">
        <v>1</v>
      </c>
      <c r="E527" s="16" t="s">
        <v>162</v>
      </c>
      <c r="F527" s="28" t="s">
        <v>12</v>
      </c>
      <c r="G527" s="58">
        <f t="shared" si="42"/>
        <v>32</v>
      </c>
      <c r="H527" s="15">
        <v>32</v>
      </c>
      <c r="I527" s="15">
        <v>0</v>
      </c>
      <c r="J527" s="46">
        <v>32</v>
      </c>
      <c r="K527" s="46">
        <v>32</v>
      </c>
      <c r="L527" s="46">
        <v>32</v>
      </c>
      <c r="M527" s="69">
        <v>32</v>
      </c>
      <c r="N527" s="10" t="s">
        <v>4</v>
      </c>
    </row>
    <row r="528" spans="1:14" ht="17.25" customHeight="1">
      <c r="A528" s="26" t="s">
        <v>45</v>
      </c>
      <c r="B528" s="18">
        <v>18</v>
      </c>
      <c r="C528" s="17">
        <v>8</v>
      </c>
      <c r="D528" s="17">
        <v>1</v>
      </c>
      <c r="E528" s="16" t="s">
        <v>161</v>
      </c>
      <c r="F528" s="28" t="s">
        <v>44</v>
      </c>
      <c r="G528" s="58">
        <f t="shared" si="42"/>
        <v>45</v>
      </c>
      <c r="H528" s="15">
        <v>45</v>
      </c>
      <c r="I528" s="15">
        <v>0</v>
      </c>
      <c r="J528" s="46">
        <v>45</v>
      </c>
      <c r="K528" s="46">
        <v>45</v>
      </c>
      <c r="L528" s="46">
        <v>45</v>
      </c>
      <c r="M528" s="69">
        <v>45</v>
      </c>
      <c r="N528" s="10" t="s">
        <v>4</v>
      </c>
    </row>
    <row r="529" spans="1:14" ht="17.25" customHeight="1">
      <c r="A529" s="26" t="s">
        <v>14</v>
      </c>
      <c r="B529" s="18">
        <v>18</v>
      </c>
      <c r="C529" s="17">
        <v>8</v>
      </c>
      <c r="D529" s="17">
        <v>1</v>
      </c>
      <c r="E529" s="16" t="s">
        <v>161</v>
      </c>
      <c r="F529" s="28" t="s">
        <v>12</v>
      </c>
      <c r="G529" s="58">
        <f t="shared" si="42"/>
        <v>100</v>
      </c>
      <c r="H529" s="15">
        <v>100</v>
      </c>
      <c r="I529" s="15">
        <v>0</v>
      </c>
      <c r="J529" s="46">
        <v>100</v>
      </c>
      <c r="K529" s="46">
        <v>100</v>
      </c>
      <c r="L529" s="46">
        <v>100</v>
      </c>
      <c r="M529" s="69">
        <v>100</v>
      </c>
      <c r="N529" s="10" t="s">
        <v>4</v>
      </c>
    </row>
    <row r="530" spans="1:14" ht="17.25" customHeight="1">
      <c r="A530" s="26" t="s">
        <v>45</v>
      </c>
      <c r="B530" s="18">
        <v>18</v>
      </c>
      <c r="C530" s="17">
        <v>8</v>
      </c>
      <c r="D530" s="17">
        <v>1</v>
      </c>
      <c r="E530" s="16" t="s">
        <v>160</v>
      </c>
      <c r="F530" s="28" t="s">
        <v>44</v>
      </c>
      <c r="G530" s="58">
        <f t="shared" si="42"/>
        <v>12</v>
      </c>
      <c r="H530" s="15">
        <v>12</v>
      </c>
      <c r="I530" s="15">
        <v>0</v>
      </c>
      <c r="J530" s="46">
        <v>12</v>
      </c>
      <c r="K530" s="46">
        <v>12</v>
      </c>
      <c r="L530" s="46">
        <v>12</v>
      </c>
      <c r="M530" s="69">
        <v>12</v>
      </c>
      <c r="N530" s="10" t="s">
        <v>4</v>
      </c>
    </row>
    <row r="531" spans="1:14" ht="17.25" customHeight="1">
      <c r="A531" s="26" t="s">
        <v>14</v>
      </c>
      <c r="B531" s="18">
        <v>18</v>
      </c>
      <c r="C531" s="17">
        <v>8</v>
      </c>
      <c r="D531" s="17">
        <v>1</v>
      </c>
      <c r="E531" s="16" t="s">
        <v>160</v>
      </c>
      <c r="F531" s="28" t="s">
        <v>12</v>
      </c>
      <c r="G531" s="58">
        <f t="shared" si="42"/>
        <v>32</v>
      </c>
      <c r="H531" s="15">
        <v>32</v>
      </c>
      <c r="I531" s="15">
        <v>0</v>
      </c>
      <c r="J531" s="46">
        <v>32</v>
      </c>
      <c r="K531" s="46">
        <v>32</v>
      </c>
      <c r="L531" s="46">
        <v>32</v>
      </c>
      <c r="M531" s="69">
        <v>32</v>
      </c>
      <c r="N531" s="10" t="s">
        <v>4</v>
      </c>
    </row>
    <row r="532" spans="1:14" ht="17.25" customHeight="1">
      <c r="A532" s="26" t="s">
        <v>45</v>
      </c>
      <c r="B532" s="18">
        <v>18</v>
      </c>
      <c r="C532" s="17">
        <v>8</v>
      </c>
      <c r="D532" s="17">
        <v>1</v>
      </c>
      <c r="E532" s="16" t="s">
        <v>159</v>
      </c>
      <c r="F532" s="28" t="s">
        <v>44</v>
      </c>
      <c r="G532" s="58">
        <f t="shared" si="42"/>
        <v>10</v>
      </c>
      <c r="H532" s="15">
        <v>10</v>
      </c>
      <c r="I532" s="15">
        <v>0</v>
      </c>
      <c r="J532" s="46">
        <v>10</v>
      </c>
      <c r="K532" s="46">
        <v>10</v>
      </c>
      <c r="L532" s="46">
        <v>10</v>
      </c>
      <c r="M532" s="69">
        <v>10</v>
      </c>
      <c r="N532" s="10" t="s">
        <v>4</v>
      </c>
    </row>
    <row r="533" spans="1:14" ht="17.25" customHeight="1">
      <c r="A533" s="26" t="s">
        <v>14</v>
      </c>
      <c r="B533" s="18">
        <v>18</v>
      </c>
      <c r="C533" s="17">
        <v>8</v>
      </c>
      <c r="D533" s="17">
        <v>1</v>
      </c>
      <c r="E533" s="16" t="s">
        <v>159</v>
      </c>
      <c r="F533" s="28" t="s">
        <v>12</v>
      </c>
      <c r="G533" s="58">
        <f t="shared" si="42"/>
        <v>33</v>
      </c>
      <c r="H533" s="15">
        <v>33</v>
      </c>
      <c r="I533" s="15">
        <v>0</v>
      </c>
      <c r="J533" s="46">
        <v>33</v>
      </c>
      <c r="K533" s="46">
        <v>33</v>
      </c>
      <c r="L533" s="46">
        <v>33</v>
      </c>
      <c r="M533" s="69">
        <v>33</v>
      </c>
      <c r="N533" s="10" t="s">
        <v>4</v>
      </c>
    </row>
    <row r="534" spans="1:14" ht="17.25" customHeight="1">
      <c r="A534" s="26" t="s">
        <v>45</v>
      </c>
      <c r="B534" s="18">
        <v>18</v>
      </c>
      <c r="C534" s="17">
        <v>8</v>
      </c>
      <c r="D534" s="17">
        <v>1</v>
      </c>
      <c r="E534" s="16" t="s">
        <v>158</v>
      </c>
      <c r="F534" s="28" t="s">
        <v>44</v>
      </c>
      <c r="G534" s="58">
        <f t="shared" si="42"/>
        <v>30</v>
      </c>
      <c r="H534" s="15">
        <v>30</v>
      </c>
      <c r="I534" s="15">
        <v>0</v>
      </c>
      <c r="J534" s="46">
        <v>30</v>
      </c>
      <c r="K534" s="46">
        <v>30</v>
      </c>
      <c r="L534" s="46">
        <v>30</v>
      </c>
      <c r="M534" s="69">
        <v>30</v>
      </c>
      <c r="N534" s="10" t="s">
        <v>4</v>
      </c>
    </row>
    <row r="535" spans="1:14" ht="17.25" customHeight="1">
      <c r="A535" s="26" t="s">
        <v>14</v>
      </c>
      <c r="B535" s="18">
        <v>18</v>
      </c>
      <c r="C535" s="17">
        <v>8</v>
      </c>
      <c r="D535" s="17">
        <v>1</v>
      </c>
      <c r="E535" s="16" t="s">
        <v>158</v>
      </c>
      <c r="F535" s="28" t="s">
        <v>12</v>
      </c>
      <c r="G535" s="58">
        <f t="shared" si="42"/>
        <v>32</v>
      </c>
      <c r="H535" s="15">
        <v>32</v>
      </c>
      <c r="I535" s="15">
        <v>0</v>
      </c>
      <c r="J535" s="46">
        <v>32</v>
      </c>
      <c r="K535" s="46">
        <v>32</v>
      </c>
      <c r="L535" s="46">
        <v>32</v>
      </c>
      <c r="M535" s="69">
        <v>32</v>
      </c>
      <c r="N535" s="10" t="s">
        <v>4</v>
      </c>
    </row>
    <row r="536" spans="1:14" ht="17.25" customHeight="1">
      <c r="A536" s="26" t="s">
        <v>45</v>
      </c>
      <c r="B536" s="18">
        <v>18</v>
      </c>
      <c r="C536" s="17">
        <v>8</v>
      </c>
      <c r="D536" s="17">
        <v>1</v>
      </c>
      <c r="E536" s="16" t="s">
        <v>157</v>
      </c>
      <c r="F536" s="28" t="s">
        <v>44</v>
      </c>
      <c r="G536" s="58">
        <f t="shared" si="42"/>
        <v>15</v>
      </c>
      <c r="H536" s="15">
        <v>15</v>
      </c>
      <c r="I536" s="15">
        <v>0</v>
      </c>
      <c r="J536" s="46">
        <v>15</v>
      </c>
      <c r="K536" s="46">
        <v>15</v>
      </c>
      <c r="L536" s="46">
        <v>15</v>
      </c>
      <c r="M536" s="69">
        <v>15</v>
      </c>
      <c r="N536" s="10" t="s">
        <v>4</v>
      </c>
    </row>
    <row r="537" spans="1:14" ht="17.25" customHeight="1">
      <c r="A537" s="26" t="s">
        <v>14</v>
      </c>
      <c r="B537" s="18">
        <v>18</v>
      </c>
      <c r="C537" s="17">
        <v>8</v>
      </c>
      <c r="D537" s="17">
        <v>1</v>
      </c>
      <c r="E537" s="16" t="s">
        <v>157</v>
      </c>
      <c r="F537" s="28" t="s">
        <v>12</v>
      </c>
      <c r="G537" s="58">
        <f t="shared" si="42"/>
        <v>40</v>
      </c>
      <c r="H537" s="15">
        <v>40</v>
      </c>
      <c r="I537" s="15">
        <v>0</v>
      </c>
      <c r="J537" s="46">
        <v>40</v>
      </c>
      <c r="K537" s="46">
        <v>40</v>
      </c>
      <c r="L537" s="46">
        <v>40</v>
      </c>
      <c r="M537" s="69">
        <v>40</v>
      </c>
      <c r="N537" s="10" t="s">
        <v>4</v>
      </c>
    </row>
    <row r="538" spans="1:14" ht="17.25" customHeight="1">
      <c r="A538" s="26" t="s">
        <v>45</v>
      </c>
      <c r="B538" s="18">
        <v>18</v>
      </c>
      <c r="C538" s="17">
        <v>8</v>
      </c>
      <c r="D538" s="17">
        <v>1</v>
      </c>
      <c r="E538" s="16" t="s">
        <v>156</v>
      </c>
      <c r="F538" s="28" t="s">
        <v>44</v>
      </c>
      <c r="G538" s="58">
        <f t="shared" si="42"/>
        <v>51</v>
      </c>
      <c r="H538" s="15">
        <v>0</v>
      </c>
      <c r="I538" s="15">
        <v>51</v>
      </c>
      <c r="J538" s="46">
        <v>51</v>
      </c>
      <c r="K538" s="46">
        <v>51</v>
      </c>
      <c r="L538" s="46">
        <v>51</v>
      </c>
      <c r="M538" s="69">
        <v>51</v>
      </c>
      <c r="N538" s="10" t="s">
        <v>4</v>
      </c>
    </row>
    <row r="539" spans="1:14" ht="17.25" customHeight="1">
      <c r="A539" s="26" t="s">
        <v>14</v>
      </c>
      <c r="B539" s="18">
        <v>18</v>
      </c>
      <c r="C539" s="17">
        <v>8</v>
      </c>
      <c r="D539" s="17">
        <v>1</v>
      </c>
      <c r="E539" s="16" t="s">
        <v>156</v>
      </c>
      <c r="F539" s="28" t="s">
        <v>12</v>
      </c>
      <c r="G539" s="58">
        <f t="shared" si="42"/>
        <v>75</v>
      </c>
      <c r="H539" s="15">
        <v>0</v>
      </c>
      <c r="I539" s="15">
        <v>75</v>
      </c>
      <c r="J539" s="46">
        <v>75</v>
      </c>
      <c r="K539" s="46">
        <v>75</v>
      </c>
      <c r="L539" s="46">
        <v>75</v>
      </c>
      <c r="M539" s="69">
        <v>75</v>
      </c>
      <c r="N539" s="10" t="s">
        <v>4</v>
      </c>
    </row>
    <row r="540" spans="1:14" ht="17.25" customHeight="1">
      <c r="A540" s="26" t="s">
        <v>45</v>
      </c>
      <c r="B540" s="18">
        <v>18</v>
      </c>
      <c r="C540" s="17">
        <v>8</v>
      </c>
      <c r="D540" s="17">
        <v>1</v>
      </c>
      <c r="E540" s="16" t="s">
        <v>155</v>
      </c>
      <c r="F540" s="28" t="s">
        <v>44</v>
      </c>
      <c r="G540" s="58">
        <f t="shared" si="42"/>
        <v>50714.2</v>
      </c>
      <c r="H540" s="15">
        <v>50714.2</v>
      </c>
      <c r="I540" s="15">
        <v>0</v>
      </c>
      <c r="J540" s="46">
        <v>50714.2</v>
      </c>
      <c r="K540" s="46">
        <v>50714.2</v>
      </c>
      <c r="L540" s="46">
        <v>50714.2</v>
      </c>
      <c r="M540" s="69">
        <v>50714.2</v>
      </c>
      <c r="N540" s="10" t="s">
        <v>4</v>
      </c>
    </row>
    <row r="541" spans="1:14" ht="17.25" customHeight="1">
      <c r="A541" s="26" t="s">
        <v>45</v>
      </c>
      <c r="B541" s="18">
        <v>18</v>
      </c>
      <c r="C541" s="17">
        <v>8</v>
      </c>
      <c r="D541" s="17">
        <v>1</v>
      </c>
      <c r="E541" s="16" t="s">
        <v>154</v>
      </c>
      <c r="F541" s="28" t="s">
        <v>44</v>
      </c>
      <c r="G541" s="58">
        <f t="shared" si="42"/>
        <v>1915</v>
      </c>
      <c r="H541" s="15">
        <v>1915</v>
      </c>
      <c r="I541" s="15">
        <v>0</v>
      </c>
      <c r="J541" s="46">
        <v>1915</v>
      </c>
      <c r="K541" s="46">
        <v>1915</v>
      </c>
      <c r="L541" s="46">
        <v>1915</v>
      </c>
      <c r="M541" s="69">
        <v>1915</v>
      </c>
      <c r="N541" s="10" t="s">
        <v>4</v>
      </c>
    </row>
    <row r="542" spans="1:14" ht="17.25" customHeight="1">
      <c r="A542" s="26" t="s">
        <v>45</v>
      </c>
      <c r="B542" s="18">
        <v>18</v>
      </c>
      <c r="C542" s="17">
        <v>8</v>
      </c>
      <c r="D542" s="17">
        <v>1</v>
      </c>
      <c r="E542" s="16" t="s">
        <v>153</v>
      </c>
      <c r="F542" s="28" t="s">
        <v>44</v>
      </c>
      <c r="G542" s="58">
        <f t="shared" si="42"/>
        <v>2215.8000000000002</v>
      </c>
      <c r="H542" s="15">
        <v>2215.8000000000002</v>
      </c>
      <c r="I542" s="15">
        <v>0</v>
      </c>
      <c r="J542" s="46">
        <v>2215.8000000000002</v>
      </c>
      <c r="K542" s="46">
        <v>2215.8000000000002</v>
      </c>
      <c r="L542" s="46">
        <v>2215.8000000000002</v>
      </c>
      <c r="M542" s="69">
        <v>2215.8000000000002</v>
      </c>
      <c r="N542" s="10" t="s">
        <v>4</v>
      </c>
    </row>
    <row r="543" spans="1:14" ht="17.25" customHeight="1">
      <c r="A543" s="26" t="s">
        <v>45</v>
      </c>
      <c r="B543" s="18">
        <v>18</v>
      </c>
      <c r="C543" s="17">
        <v>8</v>
      </c>
      <c r="D543" s="17">
        <v>1</v>
      </c>
      <c r="E543" s="16" t="s">
        <v>152</v>
      </c>
      <c r="F543" s="28" t="s">
        <v>44</v>
      </c>
      <c r="G543" s="58">
        <f t="shared" si="42"/>
        <v>1209.3</v>
      </c>
      <c r="H543" s="15">
        <v>1209.3</v>
      </c>
      <c r="I543" s="15">
        <v>0</v>
      </c>
      <c r="J543" s="46">
        <v>1209.3</v>
      </c>
      <c r="K543" s="46">
        <v>1209.3</v>
      </c>
      <c r="L543" s="46">
        <v>1209.3</v>
      </c>
      <c r="M543" s="69">
        <f>842.8+366.4</f>
        <v>1209.1999999999998</v>
      </c>
      <c r="N543" s="10" t="s">
        <v>4</v>
      </c>
    </row>
    <row r="544" spans="1:14" ht="17.25" customHeight="1">
      <c r="A544" s="26" t="s">
        <v>45</v>
      </c>
      <c r="B544" s="18">
        <v>18</v>
      </c>
      <c r="C544" s="17">
        <v>8</v>
      </c>
      <c r="D544" s="17">
        <v>1</v>
      </c>
      <c r="E544" s="16" t="s">
        <v>151</v>
      </c>
      <c r="F544" s="28" t="s">
        <v>44</v>
      </c>
      <c r="G544" s="58">
        <f t="shared" si="42"/>
        <v>600.4</v>
      </c>
      <c r="H544" s="15">
        <v>600.4</v>
      </c>
      <c r="I544" s="15">
        <v>0</v>
      </c>
      <c r="J544" s="46">
        <v>600.4</v>
      </c>
      <c r="K544" s="46">
        <v>600.4</v>
      </c>
      <c r="L544" s="46">
        <v>600.4</v>
      </c>
      <c r="M544" s="69">
        <v>585.29999999999995</v>
      </c>
      <c r="N544" s="10" t="s">
        <v>4</v>
      </c>
    </row>
    <row r="545" spans="1:14" ht="17.25" customHeight="1">
      <c r="A545" s="26" t="s">
        <v>45</v>
      </c>
      <c r="B545" s="18">
        <v>18</v>
      </c>
      <c r="C545" s="17">
        <v>8</v>
      </c>
      <c r="D545" s="17">
        <v>1</v>
      </c>
      <c r="E545" s="16" t="s">
        <v>150</v>
      </c>
      <c r="F545" s="28" t="s">
        <v>44</v>
      </c>
      <c r="G545" s="58">
        <f t="shared" si="42"/>
        <v>158</v>
      </c>
      <c r="H545" s="15">
        <v>158</v>
      </c>
      <c r="I545" s="15">
        <v>0</v>
      </c>
      <c r="J545" s="46">
        <v>158</v>
      </c>
      <c r="K545" s="46">
        <v>158</v>
      </c>
      <c r="L545" s="46">
        <v>158</v>
      </c>
      <c r="M545" s="69">
        <v>158</v>
      </c>
      <c r="N545" s="10" t="s">
        <v>4</v>
      </c>
    </row>
    <row r="546" spans="1:14" ht="17.25" customHeight="1">
      <c r="A546" s="26" t="s">
        <v>45</v>
      </c>
      <c r="B546" s="18">
        <v>18</v>
      </c>
      <c r="C546" s="17">
        <v>8</v>
      </c>
      <c r="D546" s="17">
        <v>1</v>
      </c>
      <c r="E546" s="16" t="s">
        <v>149</v>
      </c>
      <c r="F546" s="28" t="s">
        <v>44</v>
      </c>
      <c r="G546" s="58">
        <f t="shared" si="42"/>
        <v>793.2</v>
      </c>
      <c r="H546" s="15">
        <v>793.2</v>
      </c>
      <c r="I546" s="15">
        <v>0</v>
      </c>
      <c r="J546" s="46">
        <v>793.2</v>
      </c>
      <c r="K546" s="46">
        <v>793.2</v>
      </c>
      <c r="L546" s="46">
        <v>793.2</v>
      </c>
      <c r="M546" s="69">
        <v>793.2</v>
      </c>
      <c r="N546" s="10" t="s">
        <v>4</v>
      </c>
    </row>
    <row r="547" spans="1:14" ht="17.25" customHeight="1">
      <c r="A547" s="26" t="s">
        <v>45</v>
      </c>
      <c r="B547" s="18">
        <v>18</v>
      </c>
      <c r="C547" s="17">
        <v>8</v>
      </c>
      <c r="D547" s="17">
        <v>1</v>
      </c>
      <c r="E547" s="16" t="s">
        <v>148</v>
      </c>
      <c r="F547" s="28" t="s">
        <v>44</v>
      </c>
      <c r="G547" s="58">
        <f t="shared" si="42"/>
        <v>155</v>
      </c>
      <c r="H547" s="15">
        <v>155</v>
      </c>
      <c r="I547" s="15">
        <v>0</v>
      </c>
      <c r="J547" s="46">
        <v>155</v>
      </c>
      <c r="K547" s="46">
        <v>155</v>
      </c>
      <c r="L547" s="46">
        <v>155</v>
      </c>
      <c r="M547" s="69">
        <v>155</v>
      </c>
      <c r="N547" s="10" t="s">
        <v>4</v>
      </c>
    </row>
    <row r="548" spans="1:14" ht="17.25" customHeight="1">
      <c r="A548" s="26" t="s">
        <v>45</v>
      </c>
      <c r="B548" s="18">
        <v>18</v>
      </c>
      <c r="C548" s="17">
        <v>8</v>
      </c>
      <c r="D548" s="17">
        <v>1</v>
      </c>
      <c r="E548" s="16" t="s">
        <v>147</v>
      </c>
      <c r="F548" s="28" t="s">
        <v>44</v>
      </c>
      <c r="G548" s="58">
        <f t="shared" ref="G548:G565" si="43">H548+I548</f>
        <v>450</v>
      </c>
      <c r="H548" s="15">
        <v>450</v>
      </c>
      <c r="I548" s="15">
        <v>0</v>
      </c>
      <c r="J548" s="46">
        <v>450</v>
      </c>
      <c r="K548" s="46">
        <v>450</v>
      </c>
      <c r="L548" s="46">
        <v>450</v>
      </c>
      <c r="M548" s="69">
        <v>450</v>
      </c>
      <c r="N548" s="10" t="s">
        <v>4</v>
      </c>
    </row>
    <row r="549" spans="1:14" ht="17.25" customHeight="1">
      <c r="A549" s="26" t="s">
        <v>45</v>
      </c>
      <c r="B549" s="18">
        <v>18</v>
      </c>
      <c r="C549" s="17">
        <v>8</v>
      </c>
      <c r="D549" s="17">
        <v>1</v>
      </c>
      <c r="E549" s="16" t="s">
        <v>146</v>
      </c>
      <c r="F549" s="28" t="s">
        <v>44</v>
      </c>
      <c r="G549" s="58">
        <f t="shared" si="43"/>
        <v>100</v>
      </c>
      <c r="H549" s="15">
        <v>100</v>
      </c>
      <c r="I549" s="15">
        <v>0</v>
      </c>
      <c r="J549" s="46">
        <v>100</v>
      </c>
      <c r="K549" s="46">
        <v>100</v>
      </c>
      <c r="L549" s="46">
        <v>100</v>
      </c>
      <c r="M549" s="69">
        <v>100</v>
      </c>
      <c r="N549" s="10" t="s">
        <v>4</v>
      </c>
    </row>
    <row r="550" spans="1:14" ht="17.25" customHeight="1">
      <c r="A550" s="26" t="s">
        <v>45</v>
      </c>
      <c r="B550" s="18">
        <v>18</v>
      </c>
      <c r="C550" s="17">
        <v>8</v>
      </c>
      <c r="D550" s="17">
        <v>1</v>
      </c>
      <c r="E550" s="16" t="s">
        <v>145</v>
      </c>
      <c r="F550" s="28" t="s">
        <v>44</v>
      </c>
      <c r="G550" s="58">
        <f t="shared" si="43"/>
        <v>1300</v>
      </c>
      <c r="H550" s="15">
        <v>1300</v>
      </c>
      <c r="I550" s="15">
        <v>0</v>
      </c>
      <c r="J550" s="46">
        <v>1300</v>
      </c>
      <c r="K550" s="46">
        <v>1300</v>
      </c>
      <c r="L550" s="46">
        <v>1300</v>
      </c>
      <c r="M550" s="69">
        <v>1300</v>
      </c>
      <c r="N550" s="10" t="s">
        <v>4</v>
      </c>
    </row>
    <row r="551" spans="1:14" ht="17.25" customHeight="1">
      <c r="A551" s="26" t="s">
        <v>45</v>
      </c>
      <c r="B551" s="18">
        <v>18</v>
      </c>
      <c r="C551" s="17">
        <v>8</v>
      </c>
      <c r="D551" s="17">
        <v>1</v>
      </c>
      <c r="E551" s="16" t="s">
        <v>144</v>
      </c>
      <c r="F551" s="28" t="s">
        <v>44</v>
      </c>
      <c r="G551" s="58">
        <f t="shared" si="43"/>
        <v>0</v>
      </c>
      <c r="H551" s="15">
        <v>0</v>
      </c>
      <c r="I551" s="15">
        <v>0</v>
      </c>
      <c r="J551" s="46">
        <v>0</v>
      </c>
      <c r="K551" s="46">
        <v>0</v>
      </c>
      <c r="L551" s="46">
        <v>0</v>
      </c>
      <c r="M551" s="69"/>
      <c r="N551" s="10" t="s">
        <v>4</v>
      </c>
    </row>
    <row r="552" spans="1:14" ht="17.25" customHeight="1">
      <c r="A552" s="26" t="s">
        <v>45</v>
      </c>
      <c r="B552" s="18">
        <v>18</v>
      </c>
      <c r="C552" s="17">
        <v>8</v>
      </c>
      <c r="D552" s="17">
        <v>1</v>
      </c>
      <c r="E552" s="16" t="s">
        <v>143</v>
      </c>
      <c r="F552" s="28" t="s">
        <v>44</v>
      </c>
      <c r="G552" s="58">
        <f t="shared" si="43"/>
        <v>0</v>
      </c>
      <c r="H552" s="15">
        <v>0</v>
      </c>
      <c r="I552" s="15">
        <v>0</v>
      </c>
      <c r="J552" s="46">
        <v>0</v>
      </c>
      <c r="K552" s="46">
        <v>0</v>
      </c>
      <c r="L552" s="46">
        <v>0</v>
      </c>
      <c r="M552" s="69"/>
      <c r="N552" s="10" t="s">
        <v>4</v>
      </c>
    </row>
    <row r="553" spans="1:14" ht="17.25" customHeight="1">
      <c r="A553" s="26" t="s">
        <v>45</v>
      </c>
      <c r="B553" s="18">
        <v>18</v>
      </c>
      <c r="C553" s="17">
        <v>8</v>
      </c>
      <c r="D553" s="17">
        <v>1</v>
      </c>
      <c r="E553" s="16" t="s">
        <v>142</v>
      </c>
      <c r="F553" s="28" t="s">
        <v>44</v>
      </c>
      <c r="G553" s="58">
        <f t="shared" si="43"/>
        <v>1300</v>
      </c>
      <c r="H553" s="15">
        <v>1300</v>
      </c>
      <c r="I553" s="15">
        <v>0</v>
      </c>
      <c r="J553" s="46">
        <v>1300</v>
      </c>
      <c r="K553" s="46">
        <v>1300</v>
      </c>
      <c r="L553" s="46">
        <v>1300</v>
      </c>
      <c r="M553" s="69">
        <v>1300</v>
      </c>
      <c r="N553" s="10" t="s">
        <v>4</v>
      </c>
    </row>
    <row r="554" spans="1:14" ht="17.25" customHeight="1">
      <c r="A554" s="26" t="s">
        <v>45</v>
      </c>
      <c r="B554" s="18">
        <v>18</v>
      </c>
      <c r="C554" s="17">
        <v>8</v>
      </c>
      <c r="D554" s="17">
        <v>1</v>
      </c>
      <c r="E554" s="16" t="s">
        <v>141</v>
      </c>
      <c r="F554" s="28" t="s">
        <v>44</v>
      </c>
      <c r="G554" s="58">
        <f t="shared" si="43"/>
        <v>395</v>
      </c>
      <c r="H554" s="15">
        <v>0</v>
      </c>
      <c r="I554" s="15">
        <v>395</v>
      </c>
      <c r="J554" s="46">
        <v>395</v>
      </c>
      <c r="K554" s="46">
        <v>395</v>
      </c>
      <c r="L554" s="46">
        <v>395</v>
      </c>
      <c r="M554" s="69">
        <v>395</v>
      </c>
      <c r="N554" s="10" t="s">
        <v>4</v>
      </c>
    </row>
    <row r="555" spans="1:14" ht="17.25" customHeight="1">
      <c r="A555" s="26" t="s">
        <v>45</v>
      </c>
      <c r="B555" s="18">
        <v>18</v>
      </c>
      <c r="C555" s="17">
        <v>8</v>
      </c>
      <c r="D555" s="17">
        <v>1</v>
      </c>
      <c r="E555" s="16" t="s">
        <v>140</v>
      </c>
      <c r="F555" s="28" t="s">
        <v>44</v>
      </c>
      <c r="G555" s="58">
        <f t="shared" si="43"/>
        <v>100423.8</v>
      </c>
      <c r="H555" s="15">
        <v>100423.8</v>
      </c>
      <c r="I555" s="15">
        <v>0</v>
      </c>
      <c r="J555" s="46">
        <v>100423.8</v>
      </c>
      <c r="K555" s="46">
        <v>100423.8</v>
      </c>
      <c r="L555" s="46">
        <v>100423.8</v>
      </c>
      <c r="M555" s="69">
        <v>100423.8</v>
      </c>
      <c r="N555" s="10" t="s">
        <v>4</v>
      </c>
    </row>
    <row r="556" spans="1:14" ht="17.25" customHeight="1">
      <c r="A556" s="26" t="s">
        <v>45</v>
      </c>
      <c r="B556" s="18">
        <v>18</v>
      </c>
      <c r="C556" s="17">
        <v>8</v>
      </c>
      <c r="D556" s="17">
        <v>1</v>
      </c>
      <c r="E556" s="16" t="s">
        <v>139</v>
      </c>
      <c r="F556" s="28" t="s">
        <v>44</v>
      </c>
      <c r="G556" s="58">
        <f t="shared" si="43"/>
        <v>10807.4</v>
      </c>
      <c r="H556" s="15">
        <v>10807.4</v>
      </c>
      <c r="I556" s="15">
        <v>0</v>
      </c>
      <c r="J556" s="46">
        <v>10807.4</v>
      </c>
      <c r="K556" s="46">
        <v>10807.4</v>
      </c>
      <c r="L556" s="46">
        <v>10807.4</v>
      </c>
      <c r="M556" s="69">
        <v>10787.4</v>
      </c>
      <c r="N556" s="10" t="s">
        <v>4</v>
      </c>
    </row>
    <row r="557" spans="1:14" ht="17.25" customHeight="1">
      <c r="A557" s="26" t="s">
        <v>45</v>
      </c>
      <c r="B557" s="18">
        <v>18</v>
      </c>
      <c r="C557" s="17">
        <v>8</v>
      </c>
      <c r="D557" s="17">
        <v>1</v>
      </c>
      <c r="E557" s="16" t="s">
        <v>138</v>
      </c>
      <c r="F557" s="28" t="s">
        <v>44</v>
      </c>
      <c r="G557" s="58">
        <f t="shared" si="43"/>
        <v>4913.8</v>
      </c>
      <c r="H557" s="15">
        <v>4913.8</v>
      </c>
      <c r="I557" s="15">
        <v>0</v>
      </c>
      <c r="J557" s="46">
        <v>4913.8</v>
      </c>
      <c r="K557" s="46">
        <v>4913.8</v>
      </c>
      <c r="L557" s="46">
        <v>4913.8</v>
      </c>
      <c r="M557" s="69">
        <v>4913.8</v>
      </c>
      <c r="N557" s="10" t="s">
        <v>4</v>
      </c>
    </row>
    <row r="558" spans="1:14" ht="17.25" customHeight="1">
      <c r="A558" s="26" t="s">
        <v>45</v>
      </c>
      <c r="B558" s="18">
        <v>18</v>
      </c>
      <c r="C558" s="17">
        <v>8</v>
      </c>
      <c r="D558" s="17">
        <v>1</v>
      </c>
      <c r="E558" s="16" t="s">
        <v>137</v>
      </c>
      <c r="F558" s="28" t="s">
        <v>44</v>
      </c>
      <c r="G558" s="58">
        <f t="shared" si="43"/>
        <v>1370.3</v>
      </c>
      <c r="H558" s="15">
        <v>1370.3</v>
      </c>
      <c r="I558" s="15">
        <v>0</v>
      </c>
      <c r="J558" s="46">
        <v>1370.3</v>
      </c>
      <c r="K558" s="46">
        <v>1370.3</v>
      </c>
      <c r="L558" s="46">
        <v>1370.3</v>
      </c>
      <c r="M558" s="69">
        <f>970.3+200</f>
        <v>1170.3</v>
      </c>
      <c r="N558" s="10" t="s">
        <v>4</v>
      </c>
    </row>
    <row r="559" spans="1:14" ht="17.25" customHeight="1">
      <c r="A559" s="26" t="s">
        <v>45</v>
      </c>
      <c r="B559" s="18">
        <v>18</v>
      </c>
      <c r="C559" s="17">
        <v>8</v>
      </c>
      <c r="D559" s="17">
        <v>1</v>
      </c>
      <c r="E559" s="16" t="s">
        <v>136</v>
      </c>
      <c r="F559" s="28" t="s">
        <v>44</v>
      </c>
      <c r="G559" s="58">
        <f t="shared" si="43"/>
        <v>1585.4</v>
      </c>
      <c r="H559" s="15">
        <v>1585.4</v>
      </c>
      <c r="I559" s="15">
        <v>0</v>
      </c>
      <c r="J559" s="46">
        <v>1585.4</v>
      </c>
      <c r="K559" s="46">
        <v>1585.4</v>
      </c>
      <c r="L559" s="46">
        <v>1585.4</v>
      </c>
      <c r="M559" s="69">
        <f>1490.1+84.8</f>
        <v>1574.8999999999999</v>
      </c>
      <c r="N559" s="10" t="s">
        <v>4</v>
      </c>
    </row>
    <row r="560" spans="1:14" ht="17.25" customHeight="1">
      <c r="A560" s="26" t="s">
        <v>45</v>
      </c>
      <c r="B560" s="18">
        <v>18</v>
      </c>
      <c r="C560" s="17">
        <v>8</v>
      </c>
      <c r="D560" s="17">
        <v>1</v>
      </c>
      <c r="E560" s="16" t="s">
        <v>135</v>
      </c>
      <c r="F560" s="28" t="s">
        <v>44</v>
      </c>
      <c r="G560" s="58">
        <f t="shared" si="43"/>
        <v>699.8</v>
      </c>
      <c r="H560" s="15">
        <v>699.8</v>
      </c>
      <c r="I560" s="15">
        <v>0</v>
      </c>
      <c r="J560" s="46">
        <v>699.8</v>
      </c>
      <c r="K560" s="46">
        <v>699.8</v>
      </c>
      <c r="L560" s="46">
        <v>699.8</v>
      </c>
      <c r="M560" s="69">
        <v>699.8</v>
      </c>
      <c r="N560" s="10" t="s">
        <v>4</v>
      </c>
    </row>
    <row r="561" spans="1:14" ht="17.25" customHeight="1">
      <c r="A561" s="26" t="s">
        <v>45</v>
      </c>
      <c r="B561" s="18">
        <v>18</v>
      </c>
      <c r="C561" s="17">
        <v>8</v>
      </c>
      <c r="D561" s="17">
        <v>1</v>
      </c>
      <c r="E561" s="16" t="s">
        <v>134</v>
      </c>
      <c r="F561" s="28" t="s">
        <v>44</v>
      </c>
      <c r="G561" s="58">
        <f t="shared" si="43"/>
        <v>644.6</v>
      </c>
      <c r="H561" s="15">
        <v>644.6</v>
      </c>
      <c r="I561" s="15">
        <v>0</v>
      </c>
      <c r="J561" s="46">
        <v>644.6</v>
      </c>
      <c r="K561" s="46">
        <v>644.6</v>
      </c>
      <c r="L561" s="46">
        <v>644.6</v>
      </c>
      <c r="M561" s="69">
        <v>644.6</v>
      </c>
      <c r="N561" s="10" t="s">
        <v>4</v>
      </c>
    </row>
    <row r="562" spans="1:14" ht="17.25" customHeight="1">
      <c r="A562" s="26" t="s">
        <v>45</v>
      </c>
      <c r="B562" s="18">
        <v>18</v>
      </c>
      <c r="C562" s="17">
        <v>8</v>
      </c>
      <c r="D562" s="17">
        <v>1</v>
      </c>
      <c r="E562" s="16" t="s">
        <v>133</v>
      </c>
      <c r="F562" s="28" t="s">
        <v>44</v>
      </c>
      <c r="G562" s="58">
        <f t="shared" si="43"/>
        <v>500</v>
      </c>
      <c r="H562" s="15">
        <v>500</v>
      </c>
      <c r="I562" s="15">
        <v>0</v>
      </c>
      <c r="J562" s="46">
        <v>500</v>
      </c>
      <c r="K562" s="46">
        <v>500</v>
      </c>
      <c r="L562" s="46">
        <v>500</v>
      </c>
      <c r="M562" s="69">
        <v>500</v>
      </c>
      <c r="N562" s="10" t="s">
        <v>4</v>
      </c>
    </row>
    <row r="563" spans="1:14" ht="17.25" customHeight="1">
      <c r="A563" s="26" t="s">
        <v>45</v>
      </c>
      <c r="B563" s="18">
        <v>18</v>
      </c>
      <c r="C563" s="17">
        <v>8</v>
      </c>
      <c r="D563" s="17">
        <v>1</v>
      </c>
      <c r="E563" s="16" t="s">
        <v>132</v>
      </c>
      <c r="F563" s="28" t="s">
        <v>44</v>
      </c>
      <c r="G563" s="58">
        <f t="shared" si="43"/>
        <v>500</v>
      </c>
      <c r="H563" s="15">
        <v>500</v>
      </c>
      <c r="I563" s="15">
        <v>0</v>
      </c>
      <c r="J563" s="46">
        <v>500</v>
      </c>
      <c r="K563" s="46">
        <v>500</v>
      </c>
      <c r="L563" s="46">
        <v>500</v>
      </c>
      <c r="M563" s="69">
        <v>500</v>
      </c>
      <c r="N563" s="10" t="s">
        <v>4</v>
      </c>
    </row>
    <row r="564" spans="1:14" ht="17.25" customHeight="1">
      <c r="A564" s="26" t="s">
        <v>45</v>
      </c>
      <c r="B564" s="18">
        <v>18</v>
      </c>
      <c r="C564" s="17">
        <v>8</v>
      </c>
      <c r="D564" s="17">
        <v>1</v>
      </c>
      <c r="E564" s="16" t="s">
        <v>131</v>
      </c>
      <c r="F564" s="28" t="s">
        <v>44</v>
      </c>
      <c r="G564" s="58">
        <f t="shared" si="43"/>
        <v>150</v>
      </c>
      <c r="H564" s="15">
        <v>150</v>
      </c>
      <c r="I564" s="15">
        <v>0</v>
      </c>
      <c r="J564" s="46">
        <v>150</v>
      </c>
      <c r="K564" s="46">
        <v>150</v>
      </c>
      <c r="L564" s="46">
        <v>150</v>
      </c>
      <c r="M564" s="69">
        <v>150</v>
      </c>
      <c r="N564" s="10" t="s">
        <v>4</v>
      </c>
    </row>
    <row r="565" spans="1:14" ht="17.25" customHeight="1">
      <c r="A565" s="26" t="s">
        <v>45</v>
      </c>
      <c r="B565" s="18">
        <v>18</v>
      </c>
      <c r="C565" s="17">
        <v>8</v>
      </c>
      <c r="D565" s="17">
        <v>1</v>
      </c>
      <c r="E565" s="16" t="s">
        <v>130</v>
      </c>
      <c r="F565" s="28" t="s">
        <v>44</v>
      </c>
      <c r="G565" s="58">
        <f t="shared" si="43"/>
        <v>200</v>
      </c>
      <c r="H565" s="15">
        <v>200</v>
      </c>
      <c r="I565" s="15">
        <v>0</v>
      </c>
      <c r="J565" s="46">
        <v>200</v>
      </c>
      <c r="K565" s="46">
        <v>200</v>
      </c>
      <c r="L565" s="46">
        <v>200</v>
      </c>
      <c r="M565" s="69">
        <v>200</v>
      </c>
      <c r="N565" s="10" t="s">
        <v>4</v>
      </c>
    </row>
    <row r="566" spans="1:14" ht="17.25" customHeight="1">
      <c r="A566" s="26" t="s">
        <v>45</v>
      </c>
      <c r="B566" s="18">
        <v>18</v>
      </c>
      <c r="C566" s="17">
        <v>8</v>
      </c>
      <c r="D566" s="17">
        <v>1</v>
      </c>
      <c r="E566" s="16" t="s">
        <v>129</v>
      </c>
      <c r="F566" s="28" t="s">
        <v>44</v>
      </c>
      <c r="G566" s="58">
        <f t="shared" ref="G566:G581" si="44">H566+I566</f>
        <v>200</v>
      </c>
      <c r="H566" s="15">
        <v>200</v>
      </c>
      <c r="I566" s="15">
        <v>0</v>
      </c>
      <c r="J566" s="46">
        <v>200</v>
      </c>
      <c r="K566" s="46">
        <v>200</v>
      </c>
      <c r="L566" s="46">
        <v>200</v>
      </c>
      <c r="M566" s="69">
        <v>200</v>
      </c>
      <c r="N566" s="10" t="s">
        <v>4</v>
      </c>
    </row>
    <row r="567" spans="1:14" ht="17.25" customHeight="1">
      <c r="A567" s="26" t="s">
        <v>45</v>
      </c>
      <c r="B567" s="18">
        <v>18</v>
      </c>
      <c r="C567" s="17">
        <v>8</v>
      </c>
      <c r="D567" s="17">
        <v>1</v>
      </c>
      <c r="E567" s="16" t="s">
        <v>128</v>
      </c>
      <c r="F567" s="28" t="s">
        <v>44</v>
      </c>
      <c r="G567" s="58">
        <f t="shared" si="44"/>
        <v>20</v>
      </c>
      <c r="H567" s="15">
        <v>20</v>
      </c>
      <c r="I567" s="15">
        <v>0</v>
      </c>
      <c r="J567" s="46">
        <v>20</v>
      </c>
      <c r="K567" s="46">
        <v>20</v>
      </c>
      <c r="L567" s="46">
        <v>20</v>
      </c>
      <c r="M567" s="69">
        <v>20</v>
      </c>
      <c r="N567" s="10" t="s">
        <v>4</v>
      </c>
    </row>
    <row r="568" spans="1:14" ht="17.25" customHeight="1">
      <c r="A568" s="26" t="s">
        <v>45</v>
      </c>
      <c r="B568" s="18">
        <v>18</v>
      </c>
      <c r="C568" s="17">
        <v>8</v>
      </c>
      <c r="D568" s="17">
        <v>1</v>
      </c>
      <c r="E568" s="16" t="s">
        <v>127</v>
      </c>
      <c r="F568" s="28" t="s">
        <v>44</v>
      </c>
      <c r="G568" s="58">
        <f t="shared" si="44"/>
        <v>2400</v>
      </c>
      <c r="H568" s="15">
        <v>2400</v>
      </c>
      <c r="I568" s="15">
        <v>0</v>
      </c>
      <c r="J568" s="46">
        <v>2400</v>
      </c>
      <c r="K568" s="46">
        <v>2400</v>
      </c>
      <c r="L568" s="46">
        <v>2400</v>
      </c>
      <c r="M568" s="69">
        <v>2400</v>
      </c>
      <c r="N568" s="10" t="s">
        <v>4</v>
      </c>
    </row>
    <row r="569" spans="1:14" ht="17.25" customHeight="1">
      <c r="A569" s="26" t="s">
        <v>45</v>
      </c>
      <c r="B569" s="18">
        <v>18</v>
      </c>
      <c r="C569" s="17">
        <v>8</v>
      </c>
      <c r="D569" s="17">
        <v>1</v>
      </c>
      <c r="E569" s="16" t="s">
        <v>126</v>
      </c>
      <c r="F569" s="28" t="s">
        <v>44</v>
      </c>
      <c r="G569" s="58">
        <f t="shared" si="44"/>
        <v>50</v>
      </c>
      <c r="H569" s="15">
        <v>50</v>
      </c>
      <c r="I569" s="15">
        <v>0</v>
      </c>
      <c r="J569" s="46">
        <v>50</v>
      </c>
      <c r="K569" s="46">
        <v>50</v>
      </c>
      <c r="L569" s="46">
        <v>50</v>
      </c>
      <c r="M569" s="69">
        <v>50</v>
      </c>
      <c r="N569" s="10" t="s">
        <v>4</v>
      </c>
    </row>
    <row r="570" spans="1:14" ht="17.25" customHeight="1">
      <c r="A570" s="26" t="s">
        <v>45</v>
      </c>
      <c r="B570" s="18">
        <v>18</v>
      </c>
      <c r="C570" s="17">
        <v>8</v>
      </c>
      <c r="D570" s="17">
        <v>1</v>
      </c>
      <c r="E570" s="16" t="s">
        <v>125</v>
      </c>
      <c r="F570" s="28" t="s">
        <v>44</v>
      </c>
      <c r="G570" s="58">
        <f t="shared" si="44"/>
        <v>267</v>
      </c>
      <c r="H570" s="15">
        <v>267</v>
      </c>
      <c r="I570" s="15">
        <v>0</v>
      </c>
      <c r="J570" s="46">
        <v>267</v>
      </c>
      <c r="K570" s="46">
        <v>267</v>
      </c>
      <c r="L570" s="46">
        <v>267</v>
      </c>
      <c r="M570" s="69">
        <v>267</v>
      </c>
      <c r="N570" s="10" t="s">
        <v>4</v>
      </c>
    </row>
    <row r="571" spans="1:14" ht="17.25" customHeight="1">
      <c r="A571" s="26" t="s">
        <v>45</v>
      </c>
      <c r="B571" s="18">
        <v>18</v>
      </c>
      <c r="C571" s="17">
        <v>8</v>
      </c>
      <c r="D571" s="17">
        <v>1</v>
      </c>
      <c r="E571" s="16" t="s">
        <v>124</v>
      </c>
      <c r="F571" s="28" t="s">
        <v>44</v>
      </c>
      <c r="G571" s="58">
        <f t="shared" si="44"/>
        <v>200</v>
      </c>
      <c r="H571" s="15">
        <v>200</v>
      </c>
      <c r="I571" s="15">
        <v>0</v>
      </c>
      <c r="J571" s="46">
        <v>200</v>
      </c>
      <c r="K571" s="46">
        <v>200</v>
      </c>
      <c r="L571" s="46">
        <v>200</v>
      </c>
      <c r="M571" s="69">
        <v>200</v>
      </c>
      <c r="N571" s="10" t="s">
        <v>4</v>
      </c>
    </row>
    <row r="572" spans="1:14" ht="17.25" customHeight="1">
      <c r="A572" s="26" t="s">
        <v>45</v>
      </c>
      <c r="B572" s="18">
        <v>18</v>
      </c>
      <c r="C572" s="17">
        <v>8</v>
      </c>
      <c r="D572" s="17">
        <v>1</v>
      </c>
      <c r="E572" s="16" t="s">
        <v>123</v>
      </c>
      <c r="F572" s="28" t="s">
        <v>44</v>
      </c>
      <c r="G572" s="58">
        <f t="shared" si="44"/>
        <v>814</v>
      </c>
      <c r="H572" s="15">
        <v>0</v>
      </c>
      <c r="I572" s="15">
        <v>814</v>
      </c>
      <c r="J572" s="46">
        <v>814</v>
      </c>
      <c r="K572" s="46">
        <v>814</v>
      </c>
      <c r="L572" s="46">
        <v>814</v>
      </c>
      <c r="M572" s="69">
        <v>814</v>
      </c>
      <c r="N572" s="10" t="s">
        <v>4</v>
      </c>
    </row>
    <row r="573" spans="1:14" ht="17.25" customHeight="1">
      <c r="A573" s="26" t="s">
        <v>45</v>
      </c>
      <c r="B573" s="18">
        <v>18</v>
      </c>
      <c r="C573" s="17">
        <v>8</v>
      </c>
      <c r="D573" s="17">
        <v>1</v>
      </c>
      <c r="E573" s="16" t="s">
        <v>122</v>
      </c>
      <c r="F573" s="28" t="s">
        <v>44</v>
      </c>
      <c r="G573" s="58">
        <f t="shared" si="44"/>
        <v>0</v>
      </c>
      <c r="H573" s="15">
        <v>0</v>
      </c>
      <c r="I573" s="15">
        <v>0</v>
      </c>
      <c r="J573" s="46">
        <v>0</v>
      </c>
      <c r="K573" s="46">
        <v>0</v>
      </c>
      <c r="L573" s="46">
        <v>0</v>
      </c>
      <c r="M573" s="69"/>
      <c r="N573" s="10" t="s">
        <v>4</v>
      </c>
    </row>
    <row r="574" spans="1:14" ht="17.25" customHeight="1">
      <c r="A574" s="26" t="s">
        <v>45</v>
      </c>
      <c r="B574" s="18">
        <v>18</v>
      </c>
      <c r="C574" s="17">
        <v>8</v>
      </c>
      <c r="D574" s="17">
        <v>1</v>
      </c>
      <c r="E574" s="16" t="s">
        <v>121</v>
      </c>
      <c r="F574" s="28" t="s">
        <v>44</v>
      </c>
      <c r="G574" s="58">
        <f t="shared" si="44"/>
        <v>500</v>
      </c>
      <c r="H574" s="15">
        <v>500</v>
      </c>
      <c r="I574" s="15">
        <v>0</v>
      </c>
      <c r="J574" s="46">
        <v>500</v>
      </c>
      <c r="K574" s="46">
        <v>500</v>
      </c>
      <c r="L574" s="46">
        <v>500</v>
      </c>
      <c r="M574" s="69">
        <v>500</v>
      </c>
      <c r="N574" s="10" t="s">
        <v>4</v>
      </c>
    </row>
    <row r="575" spans="1:14" ht="17.25" customHeight="1">
      <c r="A575" s="26" t="s">
        <v>45</v>
      </c>
      <c r="B575" s="18">
        <v>18</v>
      </c>
      <c r="C575" s="17">
        <v>8</v>
      </c>
      <c r="D575" s="17">
        <v>1</v>
      </c>
      <c r="E575" s="16" t="s">
        <v>120</v>
      </c>
      <c r="F575" s="28" t="s">
        <v>44</v>
      </c>
      <c r="G575" s="58">
        <f t="shared" si="44"/>
        <v>3700</v>
      </c>
      <c r="H575" s="15">
        <v>3700</v>
      </c>
      <c r="I575" s="15">
        <v>0</v>
      </c>
      <c r="J575" s="46">
        <v>3700</v>
      </c>
      <c r="K575" s="46">
        <v>3700</v>
      </c>
      <c r="L575" s="46">
        <v>3700</v>
      </c>
      <c r="M575" s="69">
        <v>3700</v>
      </c>
      <c r="N575" s="10" t="s">
        <v>4</v>
      </c>
    </row>
    <row r="576" spans="1:14" ht="17.25" customHeight="1">
      <c r="A576" s="26" t="s">
        <v>45</v>
      </c>
      <c r="B576" s="18">
        <v>18</v>
      </c>
      <c r="C576" s="17">
        <v>8</v>
      </c>
      <c r="D576" s="17">
        <v>1</v>
      </c>
      <c r="E576" s="16" t="s">
        <v>119</v>
      </c>
      <c r="F576" s="28" t="s">
        <v>44</v>
      </c>
      <c r="G576" s="58">
        <f t="shared" si="44"/>
        <v>243.6</v>
      </c>
      <c r="H576" s="15">
        <v>243.6</v>
      </c>
      <c r="I576" s="15">
        <v>0</v>
      </c>
      <c r="J576" s="46">
        <v>243.6</v>
      </c>
      <c r="K576" s="46">
        <v>243.6</v>
      </c>
      <c r="L576" s="46">
        <v>243.6</v>
      </c>
      <c r="M576" s="69">
        <v>243.6</v>
      </c>
      <c r="N576" s="10" t="s">
        <v>4</v>
      </c>
    </row>
    <row r="577" spans="1:14" ht="17.25" customHeight="1">
      <c r="A577" s="26" t="s">
        <v>45</v>
      </c>
      <c r="B577" s="18">
        <v>18</v>
      </c>
      <c r="C577" s="17">
        <v>8</v>
      </c>
      <c r="D577" s="17">
        <v>1</v>
      </c>
      <c r="E577" s="16" t="s">
        <v>118</v>
      </c>
      <c r="F577" s="28" t="s">
        <v>44</v>
      </c>
      <c r="G577" s="58">
        <f t="shared" si="44"/>
        <v>346.4</v>
      </c>
      <c r="H577" s="15">
        <v>346.4</v>
      </c>
      <c r="I577" s="15">
        <v>0</v>
      </c>
      <c r="J577" s="46">
        <v>346.4</v>
      </c>
      <c r="K577" s="46">
        <v>346.4</v>
      </c>
      <c r="L577" s="46">
        <v>346.4</v>
      </c>
      <c r="M577" s="69">
        <v>346.4</v>
      </c>
      <c r="N577" s="10" t="s">
        <v>4</v>
      </c>
    </row>
    <row r="578" spans="1:14" ht="17.25" customHeight="1">
      <c r="A578" s="26" t="s">
        <v>45</v>
      </c>
      <c r="B578" s="18">
        <v>18</v>
      </c>
      <c r="C578" s="17">
        <v>8</v>
      </c>
      <c r="D578" s="17">
        <v>1</v>
      </c>
      <c r="E578" s="16" t="s">
        <v>117</v>
      </c>
      <c r="F578" s="28" t="s">
        <v>44</v>
      </c>
      <c r="G578" s="58">
        <f t="shared" si="44"/>
        <v>3</v>
      </c>
      <c r="H578" s="15">
        <v>3</v>
      </c>
      <c r="I578" s="15">
        <v>0</v>
      </c>
      <c r="J578" s="46">
        <v>3</v>
      </c>
      <c r="K578" s="46">
        <v>3</v>
      </c>
      <c r="L578" s="46">
        <v>3</v>
      </c>
      <c r="M578" s="69">
        <v>3</v>
      </c>
      <c r="N578" s="10" t="s">
        <v>4</v>
      </c>
    </row>
    <row r="579" spans="1:14" ht="17.25" customHeight="1">
      <c r="A579" s="26" t="s">
        <v>45</v>
      </c>
      <c r="B579" s="18">
        <v>18</v>
      </c>
      <c r="C579" s="17">
        <v>8</v>
      </c>
      <c r="D579" s="17">
        <v>1</v>
      </c>
      <c r="E579" s="16" t="s">
        <v>116</v>
      </c>
      <c r="F579" s="28" t="s">
        <v>44</v>
      </c>
      <c r="G579" s="58">
        <f t="shared" si="44"/>
        <v>0</v>
      </c>
      <c r="H579" s="15">
        <v>0</v>
      </c>
      <c r="I579" s="15">
        <v>0</v>
      </c>
      <c r="J579" s="46">
        <v>0</v>
      </c>
      <c r="K579" s="46">
        <v>0</v>
      </c>
      <c r="L579" s="46">
        <v>0</v>
      </c>
      <c r="M579" s="69"/>
      <c r="N579" s="10" t="s">
        <v>4</v>
      </c>
    </row>
    <row r="580" spans="1:14" ht="17.25" customHeight="1">
      <c r="A580" s="26" t="s">
        <v>45</v>
      </c>
      <c r="B580" s="18">
        <v>18</v>
      </c>
      <c r="C580" s="17">
        <v>8</v>
      </c>
      <c r="D580" s="17">
        <v>1</v>
      </c>
      <c r="E580" s="16" t="s">
        <v>115</v>
      </c>
      <c r="F580" s="28" t="s">
        <v>44</v>
      </c>
      <c r="G580" s="58">
        <f t="shared" si="44"/>
        <v>0</v>
      </c>
      <c r="H580" s="15">
        <v>0</v>
      </c>
      <c r="I580" s="15">
        <v>0</v>
      </c>
      <c r="J580" s="46">
        <v>0</v>
      </c>
      <c r="K580" s="46">
        <v>0</v>
      </c>
      <c r="L580" s="46">
        <v>0</v>
      </c>
      <c r="M580" s="69"/>
      <c r="N580" s="10" t="s">
        <v>4</v>
      </c>
    </row>
    <row r="581" spans="1:14" ht="17.25" customHeight="1">
      <c r="A581" s="26" t="s">
        <v>45</v>
      </c>
      <c r="B581" s="18">
        <v>18</v>
      </c>
      <c r="C581" s="17">
        <v>8</v>
      </c>
      <c r="D581" s="17">
        <v>1</v>
      </c>
      <c r="E581" s="16" t="s">
        <v>114</v>
      </c>
      <c r="F581" s="28" t="s">
        <v>44</v>
      </c>
      <c r="G581" s="58">
        <f t="shared" si="44"/>
        <v>30</v>
      </c>
      <c r="H581" s="15">
        <v>0</v>
      </c>
      <c r="I581" s="15">
        <v>30</v>
      </c>
      <c r="J581" s="46">
        <v>30</v>
      </c>
      <c r="K581" s="46">
        <v>30</v>
      </c>
      <c r="L581" s="46">
        <v>30</v>
      </c>
      <c r="M581" s="69">
        <v>30</v>
      </c>
      <c r="N581" s="10" t="s">
        <v>4</v>
      </c>
    </row>
    <row r="582" spans="1:14" ht="17.25" customHeight="1">
      <c r="A582" s="26" t="s">
        <v>45</v>
      </c>
      <c r="B582" s="18">
        <v>18</v>
      </c>
      <c r="C582" s="17">
        <v>8</v>
      </c>
      <c r="D582" s="17">
        <v>1</v>
      </c>
      <c r="E582" s="16" t="s">
        <v>113</v>
      </c>
      <c r="F582" s="28" t="s">
        <v>44</v>
      </c>
      <c r="G582" s="58">
        <f t="shared" ref="G582:G596" si="45">H582+I582</f>
        <v>1202.5</v>
      </c>
      <c r="H582" s="15">
        <v>1202.5</v>
      </c>
      <c r="I582" s="15">
        <v>0</v>
      </c>
      <c r="J582" s="46">
        <v>1202.5</v>
      </c>
      <c r="K582" s="46">
        <v>1202.5</v>
      </c>
      <c r="L582" s="46">
        <v>1202.5</v>
      </c>
      <c r="M582" s="69">
        <v>1202.5</v>
      </c>
      <c r="N582" s="10" t="s">
        <v>4</v>
      </c>
    </row>
    <row r="583" spans="1:14" ht="19.899999999999999" customHeight="1">
      <c r="A583" s="26" t="s">
        <v>28</v>
      </c>
      <c r="B583" s="18">
        <v>18</v>
      </c>
      <c r="C583" s="17">
        <v>8</v>
      </c>
      <c r="D583" s="17">
        <v>1</v>
      </c>
      <c r="E583" s="16" t="s">
        <v>112</v>
      </c>
      <c r="F583" s="28" t="s">
        <v>26</v>
      </c>
      <c r="G583" s="58">
        <f t="shared" si="45"/>
        <v>100</v>
      </c>
      <c r="H583" s="15">
        <v>100</v>
      </c>
      <c r="I583" s="15">
        <v>0</v>
      </c>
      <c r="J583" s="46">
        <v>100</v>
      </c>
      <c r="K583" s="46">
        <v>100</v>
      </c>
      <c r="L583" s="46">
        <v>100</v>
      </c>
      <c r="M583" s="69"/>
      <c r="N583" s="10" t="s">
        <v>4</v>
      </c>
    </row>
    <row r="584" spans="1:14" ht="17.25" customHeight="1">
      <c r="A584" s="26" t="s">
        <v>110</v>
      </c>
      <c r="B584" s="18">
        <v>18</v>
      </c>
      <c r="C584" s="17">
        <v>8</v>
      </c>
      <c r="D584" s="17">
        <v>1</v>
      </c>
      <c r="E584" s="16" t="s">
        <v>111</v>
      </c>
      <c r="F584" s="28" t="s">
        <v>108</v>
      </c>
      <c r="G584" s="58">
        <f t="shared" si="45"/>
        <v>1000</v>
      </c>
      <c r="H584" s="15">
        <v>0</v>
      </c>
      <c r="I584" s="15">
        <v>1000</v>
      </c>
      <c r="J584" s="46">
        <v>1000</v>
      </c>
      <c r="K584" s="46">
        <v>1000</v>
      </c>
      <c r="L584" s="46">
        <v>1000</v>
      </c>
      <c r="M584" s="69">
        <v>1000</v>
      </c>
      <c r="N584" s="10" t="s">
        <v>4</v>
      </c>
    </row>
    <row r="585" spans="1:14" ht="17.25" customHeight="1">
      <c r="A585" s="26" t="s">
        <v>110</v>
      </c>
      <c r="B585" s="18">
        <v>18</v>
      </c>
      <c r="C585" s="17">
        <v>8</v>
      </c>
      <c r="D585" s="17">
        <v>1</v>
      </c>
      <c r="E585" s="16" t="s">
        <v>109</v>
      </c>
      <c r="F585" s="28" t="s">
        <v>108</v>
      </c>
      <c r="G585" s="58">
        <f t="shared" si="45"/>
        <v>6354.4</v>
      </c>
      <c r="H585" s="15">
        <v>0</v>
      </c>
      <c r="I585" s="15">
        <v>6354.4</v>
      </c>
      <c r="J585" s="46">
        <v>6354.3</v>
      </c>
      <c r="K585" s="46">
        <v>6354.3</v>
      </c>
      <c r="L585" s="46">
        <v>6354.3</v>
      </c>
      <c r="M585" s="69">
        <v>6354.3</v>
      </c>
      <c r="N585" s="10" t="s">
        <v>4</v>
      </c>
    </row>
    <row r="586" spans="1:14" ht="19.899999999999999" customHeight="1">
      <c r="A586" s="26" t="s">
        <v>28</v>
      </c>
      <c r="B586" s="18">
        <v>18</v>
      </c>
      <c r="C586" s="17">
        <v>8</v>
      </c>
      <c r="D586" s="17">
        <v>1</v>
      </c>
      <c r="E586" s="16" t="s">
        <v>95</v>
      </c>
      <c r="F586" s="28" t="s">
        <v>26</v>
      </c>
      <c r="G586" s="58">
        <f t="shared" si="45"/>
        <v>600</v>
      </c>
      <c r="H586" s="15">
        <v>600</v>
      </c>
      <c r="I586" s="15">
        <v>0</v>
      </c>
      <c r="J586" s="46">
        <v>600</v>
      </c>
      <c r="K586" s="46">
        <v>600</v>
      </c>
      <c r="L586" s="46">
        <v>600</v>
      </c>
      <c r="M586" s="69">
        <f>141.9+80.5+8.8+8.5</f>
        <v>239.70000000000002</v>
      </c>
      <c r="N586" s="10" t="s">
        <v>4</v>
      </c>
    </row>
    <row r="587" spans="1:14" ht="17.25" customHeight="1">
      <c r="A587" s="26" t="s">
        <v>45</v>
      </c>
      <c r="B587" s="18">
        <v>18</v>
      </c>
      <c r="C587" s="17">
        <v>8</v>
      </c>
      <c r="D587" s="17">
        <v>1</v>
      </c>
      <c r="E587" s="16" t="s">
        <v>107</v>
      </c>
      <c r="F587" s="28" t="s">
        <v>44</v>
      </c>
      <c r="G587" s="58">
        <f t="shared" si="45"/>
        <v>1300</v>
      </c>
      <c r="H587" s="15">
        <v>1300</v>
      </c>
      <c r="I587" s="15">
        <v>0</v>
      </c>
      <c r="J587" s="46">
        <v>1300</v>
      </c>
      <c r="K587" s="46">
        <v>1300</v>
      </c>
      <c r="L587" s="46">
        <v>1300</v>
      </c>
      <c r="M587" s="69">
        <v>1284.5999999999999</v>
      </c>
      <c r="N587" s="10" t="s">
        <v>4</v>
      </c>
    </row>
    <row r="588" spans="1:14" ht="17.25" customHeight="1">
      <c r="A588" s="26" t="s">
        <v>45</v>
      </c>
      <c r="B588" s="18">
        <v>18</v>
      </c>
      <c r="C588" s="17">
        <v>8</v>
      </c>
      <c r="D588" s="17">
        <v>1</v>
      </c>
      <c r="E588" s="16" t="s">
        <v>106</v>
      </c>
      <c r="F588" s="28" t="s">
        <v>44</v>
      </c>
      <c r="G588" s="58">
        <f t="shared" si="45"/>
        <v>370</v>
      </c>
      <c r="H588" s="15">
        <v>370</v>
      </c>
      <c r="I588" s="15">
        <v>0</v>
      </c>
      <c r="J588" s="46">
        <v>370</v>
      </c>
      <c r="K588" s="46">
        <v>370</v>
      </c>
      <c r="L588" s="46">
        <v>370</v>
      </c>
      <c r="M588" s="69">
        <v>370</v>
      </c>
      <c r="N588" s="10" t="s">
        <v>4</v>
      </c>
    </row>
    <row r="589" spans="1:14" ht="17.25" customHeight="1">
      <c r="A589" s="26" t="s">
        <v>45</v>
      </c>
      <c r="B589" s="18">
        <v>18</v>
      </c>
      <c r="C589" s="17">
        <v>8</v>
      </c>
      <c r="D589" s="17">
        <v>1</v>
      </c>
      <c r="E589" s="16" t="s">
        <v>105</v>
      </c>
      <c r="F589" s="28" t="s">
        <v>44</v>
      </c>
      <c r="G589" s="58">
        <f t="shared" si="45"/>
        <v>130</v>
      </c>
      <c r="H589" s="15">
        <v>130</v>
      </c>
      <c r="I589" s="15">
        <v>0</v>
      </c>
      <c r="J589" s="46">
        <v>130</v>
      </c>
      <c r="K589" s="46">
        <v>130</v>
      </c>
      <c r="L589" s="46">
        <v>130</v>
      </c>
      <c r="M589" s="69">
        <v>130</v>
      </c>
      <c r="N589" s="10" t="s">
        <v>4</v>
      </c>
    </row>
    <row r="590" spans="1:14" ht="17.25" customHeight="1">
      <c r="A590" s="26" t="s">
        <v>45</v>
      </c>
      <c r="B590" s="18">
        <v>18</v>
      </c>
      <c r="C590" s="17">
        <v>8</v>
      </c>
      <c r="D590" s="17">
        <v>1</v>
      </c>
      <c r="E590" s="16" t="s">
        <v>104</v>
      </c>
      <c r="F590" s="28" t="s">
        <v>44</v>
      </c>
      <c r="G590" s="58">
        <f t="shared" si="45"/>
        <v>100</v>
      </c>
      <c r="H590" s="15">
        <v>100</v>
      </c>
      <c r="I590" s="15">
        <v>0</v>
      </c>
      <c r="J590" s="46">
        <v>100</v>
      </c>
      <c r="K590" s="46">
        <v>100</v>
      </c>
      <c r="L590" s="46">
        <v>100</v>
      </c>
      <c r="M590" s="69">
        <v>100</v>
      </c>
      <c r="N590" s="10" t="s">
        <v>4</v>
      </c>
    </row>
    <row r="591" spans="1:14" ht="17.25" customHeight="1">
      <c r="A591" s="26" t="s">
        <v>45</v>
      </c>
      <c r="B591" s="18">
        <v>18</v>
      </c>
      <c r="C591" s="17">
        <v>8</v>
      </c>
      <c r="D591" s="17">
        <v>1</v>
      </c>
      <c r="E591" s="16" t="s">
        <v>103</v>
      </c>
      <c r="F591" s="28" t="s">
        <v>44</v>
      </c>
      <c r="G591" s="58">
        <f t="shared" si="45"/>
        <v>180</v>
      </c>
      <c r="H591" s="15">
        <v>180</v>
      </c>
      <c r="I591" s="15">
        <v>0</v>
      </c>
      <c r="J591" s="46">
        <v>180</v>
      </c>
      <c r="K591" s="46">
        <v>180</v>
      </c>
      <c r="L591" s="46">
        <v>180</v>
      </c>
      <c r="M591" s="69">
        <v>180</v>
      </c>
      <c r="N591" s="10" t="s">
        <v>4</v>
      </c>
    </row>
    <row r="592" spans="1:14" ht="17.25" customHeight="1">
      <c r="A592" s="26" t="s">
        <v>45</v>
      </c>
      <c r="B592" s="18">
        <v>18</v>
      </c>
      <c r="C592" s="17">
        <v>8</v>
      </c>
      <c r="D592" s="17">
        <v>1</v>
      </c>
      <c r="E592" s="16" t="s">
        <v>10</v>
      </c>
      <c r="F592" s="28" t="s">
        <v>44</v>
      </c>
      <c r="G592" s="58">
        <f t="shared" si="45"/>
        <v>15.1</v>
      </c>
      <c r="H592" s="15">
        <v>15.1</v>
      </c>
      <c r="I592" s="15">
        <v>0</v>
      </c>
      <c r="J592" s="46">
        <v>15.1</v>
      </c>
      <c r="K592" s="46">
        <v>15.1</v>
      </c>
      <c r="L592" s="46">
        <v>15.1</v>
      </c>
      <c r="M592" s="69">
        <v>15.2</v>
      </c>
      <c r="N592" s="10" t="s">
        <v>4</v>
      </c>
    </row>
    <row r="593" spans="1:14" ht="17.25" customHeight="1">
      <c r="A593" s="26" t="s">
        <v>14</v>
      </c>
      <c r="B593" s="18">
        <v>18</v>
      </c>
      <c r="C593" s="17">
        <v>8</v>
      </c>
      <c r="D593" s="17">
        <v>1</v>
      </c>
      <c r="E593" s="16" t="s">
        <v>10</v>
      </c>
      <c r="F593" s="28" t="s">
        <v>12</v>
      </c>
      <c r="G593" s="58">
        <f t="shared" si="45"/>
        <v>0.1</v>
      </c>
      <c r="H593" s="15">
        <v>0.1</v>
      </c>
      <c r="I593" s="15">
        <v>0</v>
      </c>
      <c r="J593" s="46">
        <v>0.1</v>
      </c>
      <c r="K593" s="46">
        <v>0.1</v>
      </c>
      <c r="L593" s="46">
        <v>0.1</v>
      </c>
      <c r="M593" s="69">
        <v>0.1</v>
      </c>
      <c r="N593" s="10" t="s">
        <v>4</v>
      </c>
    </row>
    <row r="594" spans="1:14" ht="17.25" customHeight="1">
      <c r="A594" s="26" t="s">
        <v>42</v>
      </c>
      <c r="B594" s="18">
        <v>18</v>
      </c>
      <c r="C594" s="17">
        <v>8</v>
      </c>
      <c r="D594" s="17">
        <v>4</v>
      </c>
      <c r="E594" s="16" t="s">
        <v>102</v>
      </c>
      <c r="F594" s="28" t="s">
        <v>40</v>
      </c>
      <c r="G594" s="58">
        <f t="shared" si="45"/>
        <v>5449.6</v>
      </c>
      <c r="H594" s="15">
        <v>5449.6</v>
      </c>
      <c r="I594" s="15">
        <v>0</v>
      </c>
      <c r="J594" s="46">
        <v>5449.6</v>
      </c>
      <c r="K594" s="46">
        <v>5449.6</v>
      </c>
      <c r="L594" s="46">
        <v>5449.6</v>
      </c>
      <c r="M594" s="69">
        <v>5449.6</v>
      </c>
      <c r="N594" s="10" t="s">
        <v>4</v>
      </c>
    </row>
    <row r="595" spans="1:14" ht="19.899999999999999" customHeight="1">
      <c r="A595" s="26" t="s">
        <v>28</v>
      </c>
      <c r="B595" s="18">
        <v>18</v>
      </c>
      <c r="C595" s="17">
        <v>8</v>
      </c>
      <c r="D595" s="17">
        <v>4</v>
      </c>
      <c r="E595" s="16" t="s">
        <v>101</v>
      </c>
      <c r="F595" s="28" t="s">
        <v>26</v>
      </c>
      <c r="G595" s="58">
        <f t="shared" si="45"/>
        <v>205</v>
      </c>
      <c r="H595" s="15">
        <v>205</v>
      </c>
      <c r="I595" s="15">
        <v>0</v>
      </c>
      <c r="J595" s="46">
        <v>205</v>
      </c>
      <c r="K595" s="46">
        <v>205</v>
      </c>
      <c r="L595" s="46">
        <v>205</v>
      </c>
      <c r="M595" s="69">
        <f>50.2+114.4+0.8</f>
        <v>165.40000000000003</v>
      </c>
      <c r="N595" s="10" t="s">
        <v>4</v>
      </c>
    </row>
    <row r="596" spans="1:14" ht="19.899999999999999" customHeight="1">
      <c r="A596" s="26" t="s">
        <v>28</v>
      </c>
      <c r="B596" s="18">
        <v>18</v>
      </c>
      <c r="C596" s="17">
        <v>8</v>
      </c>
      <c r="D596" s="17">
        <v>4</v>
      </c>
      <c r="E596" s="16" t="s">
        <v>100</v>
      </c>
      <c r="F596" s="28" t="s">
        <v>26</v>
      </c>
      <c r="G596" s="58">
        <f t="shared" si="45"/>
        <v>357.5</v>
      </c>
      <c r="H596" s="15">
        <v>357.5</v>
      </c>
      <c r="I596" s="15">
        <v>0</v>
      </c>
      <c r="J596" s="46">
        <v>357.5</v>
      </c>
      <c r="K596" s="46">
        <v>357.5</v>
      </c>
      <c r="L596" s="46">
        <v>357.5</v>
      </c>
      <c r="M596" s="69">
        <f>54.6+48.1+106.7+20.7</f>
        <v>230.1</v>
      </c>
      <c r="N596" s="10" t="s">
        <v>4</v>
      </c>
    </row>
    <row r="597" spans="1:14" ht="19.899999999999999" customHeight="1">
      <c r="A597" s="26" t="s">
        <v>28</v>
      </c>
      <c r="B597" s="18">
        <v>18</v>
      </c>
      <c r="C597" s="17">
        <v>8</v>
      </c>
      <c r="D597" s="17">
        <v>4</v>
      </c>
      <c r="E597" s="16" t="s">
        <v>99</v>
      </c>
      <c r="F597" s="28" t="s">
        <v>26</v>
      </c>
      <c r="G597" s="58">
        <f t="shared" ref="G597:G607" si="46">H597+I597</f>
        <v>50</v>
      </c>
      <c r="H597" s="15">
        <v>50</v>
      </c>
      <c r="I597" s="15">
        <v>0</v>
      </c>
      <c r="J597" s="46">
        <v>50</v>
      </c>
      <c r="K597" s="46">
        <v>50</v>
      </c>
      <c r="L597" s="46">
        <v>50</v>
      </c>
      <c r="M597" s="69">
        <v>37</v>
      </c>
      <c r="N597" s="10" t="s">
        <v>4</v>
      </c>
    </row>
    <row r="598" spans="1:14" ht="17.25" customHeight="1">
      <c r="A598" s="26" t="s">
        <v>35</v>
      </c>
      <c r="B598" s="18">
        <v>18</v>
      </c>
      <c r="C598" s="17">
        <v>8</v>
      </c>
      <c r="D598" s="17">
        <v>4</v>
      </c>
      <c r="E598" s="16" t="s">
        <v>98</v>
      </c>
      <c r="F598" s="28" t="s">
        <v>33</v>
      </c>
      <c r="G598" s="58">
        <f t="shared" si="46"/>
        <v>15</v>
      </c>
      <c r="H598" s="15">
        <v>15</v>
      </c>
      <c r="I598" s="15">
        <v>0</v>
      </c>
      <c r="J598" s="46">
        <v>15</v>
      </c>
      <c r="K598" s="46">
        <v>15</v>
      </c>
      <c r="L598" s="46">
        <v>15</v>
      </c>
      <c r="M598" s="69">
        <v>15</v>
      </c>
      <c r="N598" s="10" t="s">
        <v>4</v>
      </c>
    </row>
    <row r="599" spans="1:14" ht="19.899999999999999" customHeight="1">
      <c r="A599" s="26" t="s">
        <v>28</v>
      </c>
      <c r="B599" s="18">
        <v>18</v>
      </c>
      <c r="C599" s="17">
        <v>8</v>
      </c>
      <c r="D599" s="17">
        <v>4</v>
      </c>
      <c r="E599" s="16" t="s">
        <v>97</v>
      </c>
      <c r="F599" s="28" t="s">
        <v>26</v>
      </c>
      <c r="G599" s="58">
        <f t="shared" si="46"/>
        <v>67.5</v>
      </c>
      <c r="H599" s="15">
        <v>67.5</v>
      </c>
      <c r="I599" s="15">
        <v>0</v>
      </c>
      <c r="J599" s="46">
        <v>67.5</v>
      </c>
      <c r="K599" s="46">
        <v>67.5</v>
      </c>
      <c r="L599" s="46">
        <v>67.5</v>
      </c>
      <c r="M599" s="69">
        <v>51.6</v>
      </c>
      <c r="N599" s="10" t="s">
        <v>4</v>
      </c>
    </row>
    <row r="600" spans="1:14" ht="19.899999999999999" customHeight="1">
      <c r="A600" s="26" t="s">
        <v>28</v>
      </c>
      <c r="B600" s="18">
        <v>18</v>
      </c>
      <c r="C600" s="17">
        <v>8</v>
      </c>
      <c r="D600" s="17">
        <v>4</v>
      </c>
      <c r="E600" s="16" t="s">
        <v>96</v>
      </c>
      <c r="F600" s="28" t="s">
        <v>26</v>
      </c>
      <c r="G600" s="58">
        <f t="shared" si="46"/>
        <v>12.6</v>
      </c>
      <c r="H600" s="15">
        <v>12.6</v>
      </c>
      <c r="I600" s="15">
        <v>0</v>
      </c>
      <c r="J600" s="46">
        <v>12.6</v>
      </c>
      <c r="K600" s="46">
        <v>12.6</v>
      </c>
      <c r="L600" s="46">
        <v>12.6</v>
      </c>
      <c r="M600" s="69"/>
      <c r="N600" s="10" t="s">
        <v>4</v>
      </c>
    </row>
    <row r="601" spans="1:14" ht="19.899999999999999" customHeight="1">
      <c r="A601" s="26" t="s">
        <v>28</v>
      </c>
      <c r="B601" s="18">
        <v>18</v>
      </c>
      <c r="C601" s="17">
        <v>8</v>
      </c>
      <c r="D601" s="17">
        <v>4</v>
      </c>
      <c r="E601" s="16" t="s">
        <v>95</v>
      </c>
      <c r="F601" s="28" t="s">
        <v>26</v>
      </c>
      <c r="G601" s="58">
        <f t="shared" si="46"/>
        <v>0</v>
      </c>
      <c r="H601" s="15">
        <v>0</v>
      </c>
      <c r="I601" s="15">
        <v>0</v>
      </c>
      <c r="J601" s="46">
        <v>0</v>
      </c>
      <c r="K601" s="46">
        <v>0</v>
      </c>
      <c r="L601" s="46">
        <v>0</v>
      </c>
      <c r="M601" s="69"/>
      <c r="N601" s="10" t="s">
        <v>4</v>
      </c>
    </row>
    <row r="602" spans="1:14" ht="17.25" customHeight="1">
      <c r="A602" s="26" t="s">
        <v>35</v>
      </c>
      <c r="B602" s="18">
        <v>18</v>
      </c>
      <c r="C602" s="17">
        <v>8</v>
      </c>
      <c r="D602" s="17">
        <v>4</v>
      </c>
      <c r="E602" s="16" t="s">
        <v>10</v>
      </c>
      <c r="F602" s="28" t="s">
        <v>33</v>
      </c>
      <c r="G602" s="58">
        <f t="shared" si="46"/>
        <v>0.4</v>
      </c>
      <c r="H602" s="15">
        <v>0.4</v>
      </c>
      <c r="I602" s="15">
        <v>0</v>
      </c>
      <c r="J602" s="46">
        <v>0.4</v>
      </c>
      <c r="K602" s="46">
        <v>0.4</v>
      </c>
      <c r="L602" s="46">
        <v>0.4</v>
      </c>
      <c r="M602" s="69">
        <v>0.4</v>
      </c>
      <c r="N602" s="10" t="s">
        <v>4</v>
      </c>
    </row>
    <row r="603" spans="1:14" ht="17.25" customHeight="1">
      <c r="A603" s="26" t="s">
        <v>92</v>
      </c>
      <c r="B603" s="18">
        <v>18</v>
      </c>
      <c r="C603" s="17">
        <v>10</v>
      </c>
      <c r="D603" s="17">
        <v>1</v>
      </c>
      <c r="E603" s="16" t="s">
        <v>94</v>
      </c>
      <c r="F603" s="28" t="s">
        <v>90</v>
      </c>
      <c r="G603" s="58">
        <f t="shared" si="46"/>
        <v>12700</v>
      </c>
      <c r="H603" s="15">
        <v>12700</v>
      </c>
      <c r="I603" s="15">
        <v>0</v>
      </c>
      <c r="J603" s="46">
        <v>12700</v>
      </c>
      <c r="K603" s="46">
        <v>12700</v>
      </c>
      <c r="L603" s="46">
        <v>12700</v>
      </c>
      <c r="M603" s="69">
        <v>12700</v>
      </c>
      <c r="N603" s="10" t="s">
        <v>4</v>
      </c>
    </row>
    <row r="604" spans="1:14" ht="19.899999999999999" customHeight="1">
      <c r="A604" s="26" t="s">
        <v>28</v>
      </c>
      <c r="B604" s="18">
        <v>18</v>
      </c>
      <c r="C604" s="17">
        <v>10</v>
      </c>
      <c r="D604" s="17">
        <v>3</v>
      </c>
      <c r="E604" s="16" t="s">
        <v>93</v>
      </c>
      <c r="F604" s="28" t="s">
        <v>26</v>
      </c>
      <c r="G604" s="58">
        <f t="shared" si="46"/>
        <v>4.5</v>
      </c>
      <c r="H604" s="15">
        <v>4.5</v>
      </c>
      <c r="I604" s="15">
        <v>0</v>
      </c>
      <c r="J604" s="46">
        <v>4.5</v>
      </c>
      <c r="K604" s="46">
        <v>4.5</v>
      </c>
      <c r="L604" s="46">
        <v>4.5</v>
      </c>
      <c r="M604" s="69">
        <v>4.5</v>
      </c>
      <c r="N604" s="10" t="s">
        <v>4</v>
      </c>
    </row>
    <row r="605" spans="1:14" ht="17.25" customHeight="1">
      <c r="A605" s="26" t="s">
        <v>92</v>
      </c>
      <c r="B605" s="18">
        <v>18</v>
      </c>
      <c r="C605" s="17">
        <v>10</v>
      </c>
      <c r="D605" s="17">
        <v>3</v>
      </c>
      <c r="E605" s="16" t="s">
        <v>93</v>
      </c>
      <c r="F605" s="28" t="s">
        <v>90</v>
      </c>
      <c r="G605" s="58">
        <f t="shared" si="46"/>
        <v>595.5</v>
      </c>
      <c r="H605" s="15">
        <v>595.5</v>
      </c>
      <c r="I605" s="15">
        <v>0</v>
      </c>
      <c r="J605" s="46">
        <v>595.5</v>
      </c>
      <c r="K605" s="46">
        <v>595.5</v>
      </c>
      <c r="L605" s="46">
        <v>595.5</v>
      </c>
      <c r="M605" s="69">
        <v>595.5</v>
      </c>
      <c r="N605" s="10" t="s">
        <v>4</v>
      </c>
    </row>
    <row r="606" spans="1:14" ht="17.25" customHeight="1">
      <c r="A606" s="26" t="s">
        <v>92</v>
      </c>
      <c r="B606" s="18">
        <v>18</v>
      </c>
      <c r="C606" s="17">
        <v>10</v>
      </c>
      <c r="D606" s="17">
        <v>3</v>
      </c>
      <c r="E606" s="16" t="s">
        <v>91</v>
      </c>
      <c r="F606" s="28" t="s">
        <v>90</v>
      </c>
      <c r="G606" s="58">
        <f t="shared" si="46"/>
        <v>1990</v>
      </c>
      <c r="H606" s="15">
        <v>1990</v>
      </c>
      <c r="I606" s="15">
        <v>0</v>
      </c>
      <c r="J606" s="46">
        <v>1990</v>
      </c>
      <c r="K606" s="46">
        <v>1990</v>
      </c>
      <c r="L606" s="46">
        <v>1990</v>
      </c>
      <c r="M606" s="69">
        <v>1600</v>
      </c>
      <c r="N606" s="10" t="s">
        <v>4</v>
      </c>
    </row>
    <row r="607" spans="1:14" ht="19.899999999999999" customHeight="1">
      <c r="A607" s="26" t="s">
        <v>81</v>
      </c>
      <c r="B607" s="18">
        <v>18</v>
      </c>
      <c r="C607" s="17">
        <v>10</v>
      </c>
      <c r="D607" s="17">
        <v>3</v>
      </c>
      <c r="E607" s="16" t="s">
        <v>89</v>
      </c>
      <c r="F607" s="28" t="s">
        <v>80</v>
      </c>
      <c r="G607" s="58">
        <f t="shared" si="46"/>
        <v>3.6</v>
      </c>
      <c r="H607" s="15">
        <v>3.6</v>
      </c>
      <c r="I607" s="15">
        <v>0</v>
      </c>
      <c r="J607" s="46">
        <v>3.6</v>
      </c>
      <c r="K607" s="46">
        <v>3.6</v>
      </c>
      <c r="L607" s="46">
        <v>3.6</v>
      </c>
      <c r="M607" s="69">
        <v>3.6</v>
      </c>
      <c r="N607" s="10" t="s">
        <v>4</v>
      </c>
    </row>
    <row r="608" spans="1:14" ht="19.899999999999999" customHeight="1">
      <c r="A608" s="26" t="s">
        <v>81</v>
      </c>
      <c r="B608" s="18">
        <v>18</v>
      </c>
      <c r="C608" s="17">
        <v>10</v>
      </c>
      <c r="D608" s="17">
        <v>3</v>
      </c>
      <c r="E608" s="16" t="s">
        <v>88</v>
      </c>
      <c r="F608" s="28" t="s">
        <v>80</v>
      </c>
      <c r="G608" s="58">
        <f t="shared" ref="G608:G622" si="47">H608+I608</f>
        <v>8.1</v>
      </c>
      <c r="H608" s="15">
        <v>0</v>
      </c>
      <c r="I608" s="15">
        <v>8.1</v>
      </c>
      <c r="J608" s="46">
        <v>8.1</v>
      </c>
      <c r="K608" s="46">
        <v>8.1</v>
      </c>
      <c r="L608" s="46">
        <v>8.1</v>
      </c>
      <c r="M608" s="69"/>
      <c r="N608" s="10" t="s">
        <v>4</v>
      </c>
    </row>
    <row r="609" spans="1:14" ht="19.899999999999999" customHeight="1">
      <c r="A609" s="26" t="s">
        <v>87</v>
      </c>
      <c r="B609" s="18">
        <v>18</v>
      </c>
      <c r="C609" s="17">
        <v>10</v>
      </c>
      <c r="D609" s="17">
        <v>3</v>
      </c>
      <c r="E609" s="16" t="s">
        <v>86</v>
      </c>
      <c r="F609" s="28" t="s">
        <v>85</v>
      </c>
      <c r="G609" s="58">
        <f t="shared" si="47"/>
        <v>50</v>
      </c>
      <c r="H609" s="15">
        <v>50</v>
      </c>
      <c r="I609" s="15">
        <v>0</v>
      </c>
      <c r="J609" s="46">
        <v>50</v>
      </c>
      <c r="K609" s="46">
        <v>50</v>
      </c>
      <c r="L609" s="46">
        <v>50</v>
      </c>
      <c r="M609" s="69"/>
      <c r="N609" s="10" t="s">
        <v>4</v>
      </c>
    </row>
    <row r="610" spans="1:14" ht="19.899999999999999" customHeight="1">
      <c r="A610" s="26" t="s">
        <v>84</v>
      </c>
      <c r="B610" s="18">
        <v>18</v>
      </c>
      <c r="C610" s="17">
        <v>10</v>
      </c>
      <c r="D610" s="17">
        <v>3</v>
      </c>
      <c r="E610" s="16" t="s">
        <v>83</v>
      </c>
      <c r="F610" s="28" t="s">
        <v>82</v>
      </c>
      <c r="G610" s="58">
        <f t="shared" si="47"/>
        <v>400</v>
      </c>
      <c r="H610" s="15">
        <v>400</v>
      </c>
      <c r="I610" s="15">
        <v>0</v>
      </c>
      <c r="J610" s="46">
        <v>400</v>
      </c>
      <c r="K610" s="46">
        <v>400</v>
      </c>
      <c r="L610" s="46">
        <v>400</v>
      </c>
      <c r="M610" s="69">
        <v>400</v>
      </c>
      <c r="N610" s="10" t="s">
        <v>4</v>
      </c>
    </row>
    <row r="611" spans="1:14" ht="17.25" customHeight="1">
      <c r="A611" s="26" t="s">
        <v>45</v>
      </c>
      <c r="B611" s="18">
        <v>18</v>
      </c>
      <c r="C611" s="17">
        <v>11</v>
      </c>
      <c r="D611" s="17">
        <v>1</v>
      </c>
      <c r="E611" s="16" t="s">
        <v>49</v>
      </c>
      <c r="F611" s="28" t="s">
        <v>44</v>
      </c>
      <c r="G611" s="58">
        <f t="shared" si="47"/>
        <v>25</v>
      </c>
      <c r="H611" s="15">
        <v>25</v>
      </c>
      <c r="I611" s="15">
        <v>0</v>
      </c>
      <c r="J611" s="46">
        <v>25</v>
      </c>
      <c r="K611" s="46">
        <v>25</v>
      </c>
      <c r="L611" s="46">
        <v>25</v>
      </c>
      <c r="M611" s="69">
        <v>25</v>
      </c>
      <c r="N611" s="10" t="s">
        <v>4</v>
      </c>
    </row>
    <row r="612" spans="1:14" ht="17.25" customHeight="1">
      <c r="A612" s="26" t="s">
        <v>45</v>
      </c>
      <c r="B612" s="18">
        <v>18</v>
      </c>
      <c r="C612" s="17">
        <v>11</v>
      </c>
      <c r="D612" s="17">
        <v>1</v>
      </c>
      <c r="E612" s="16" t="s">
        <v>79</v>
      </c>
      <c r="F612" s="28" t="s">
        <v>44</v>
      </c>
      <c r="G612" s="58">
        <f t="shared" si="47"/>
        <v>25761.599999999999</v>
      </c>
      <c r="H612" s="15">
        <v>25761.599999999999</v>
      </c>
      <c r="I612" s="15">
        <v>0</v>
      </c>
      <c r="J612" s="46">
        <v>25761.599999999999</v>
      </c>
      <c r="K612" s="46">
        <v>25761.599999999999</v>
      </c>
      <c r="L612" s="46">
        <v>25761.599999999999</v>
      </c>
      <c r="M612" s="69">
        <v>25761.599999999999</v>
      </c>
      <c r="N612" s="10" t="s">
        <v>4</v>
      </c>
    </row>
    <row r="613" spans="1:14" ht="17.25" customHeight="1">
      <c r="A613" s="26" t="s">
        <v>45</v>
      </c>
      <c r="B613" s="18">
        <v>18</v>
      </c>
      <c r="C613" s="17">
        <v>11</v>
      </c>
      <c r="D613" s="17">
        <v>1</v>
      </c>
      <c r="E613" s="16" t="s">
        <v>78</v>
      </c>
      <c r="F613" s="28" t="s">
        <v>44</v>
      </c>
      <c r="G613" s="58">
        <f t="shared" si="47"/>
        <v>1323.5</v>
      </c>
      <c r="H613" s="15">
        <v>1323.5</v>
      </c>
      <c r="I613" s="15">
        <v>0</v>
      </c>
      <c r="J613" s="46">
        <v>1323.5</v>
      </c>
      <c r="K613" s="46">
        <v>1323.5</v>
      </c>
      <c r="L613" s="46">
        <v>1323.5</v>
      </c>
      <c r="M613" s="69">
        <v>1323.5</v>
      </c>
      <c r="N613" s="10" t="s">
        <v>4</v>
      </c>
    </row>
    <row r="614" spans="1:14" ht="17.25" customHeight="1">
      <c r="A614" s="26" t="s">
        <v>45</v>
      </c>
      <c r="B614" s="18">
        <v>18</v>
      </c>
      <c r="C614" s="17">
        <v>11</v>
      </c>
      <c r="D614" s="17">
        <v>1</v>
      </c>
      <c r="E614" s="16" t="s">
        <v>77</v>
      </c>
      <c r="F614" s="28" t="s">
        <v>44</v>
      </c>
      <c r="G614" s="58">
        <f t="shared" si="47"/>
        <v>5566</v>
      </c>
      <c r="H614" s="15">
        <v>5566</v>
      </c>
      <c r="I614" s="15">
        <v>0</v>
      </c>
      <c r="J614" s="46">
        <v>5566</v>
      </c>
      <c r="K614" s="46">
        <v>5566</v>
      </c>
      <c r="L614" s="46">
        <v>5566</v>
      </c>
      <c r="M614" s="69">
        <v>5566</v>
      </c>
      <c r="N614" s="10" t="s">
        <v>4</v>
      </c>
    </row>
    <row r="615" spans="1:14" ht="17.25" customHeight="1">
      <c r="A615" s="26" t="s">
        <v>45</v>
      </c>
      <c r="B615" s="18">
        <v>18</v>
      </c>
      <c r="C615" s="17">
        <v>11</v>
      </c>
      <c r="D615" s="17">
        <v>1</v>
      </c>
      <c r="E615" s="16" t="s">
        <v>76</v>
      </c>
      <c r="F615" s="28" t="s">
        <v>44</v>
      </c>
      <c r="G615" s="58">
        <f t="shared" si="47"/>
        <v>185</v>
      </c>
      <c r="H615" s="15">
        <v>185</v>
      </c>
      <c r="I615" s="15">
        <v>0</v>
      </c>
      <c r="J615" s="46">
        <v>185</v>
      </c>
      <c r="K615" s="46">
        <v>185</v>
      </c>
      <c r="L615" s="46">
        <v>185</v>
      </c>
      <c r="M615" s="69">
        <v>185</v>
      </c>
      <c r="N615" s="10" t="s">
        <v>4</v>
      </c>
    </row>
    <row r="616" spans="1:14" ht="17.25" customHeight="1">
      <c r="A616" s="26" t="s">
        <v>45</v>
      </c>
      <c r="B616" s="18">
        <v>18</v>
      </c>
      <c r="C616" s="17">
        <v>11</v>
      </c>
      <c r="D616" s="17">
        <v>1</v>
      </c>
      <c r="E616" s="16" t="s">
        <v>75</v>
      </c>
      <c r="F616" s="28" t="s">
        <v>44</v>
      </c>
      <c r="G616" s="58">
        <f t="shared" si="47"/>
        <v>1034.5</v>
      </c>
      <c r="H616" s="15">
        <v>1034.5</v>
      </c>
      <c r="I616" s="15">
        <v>0</v>
      </c>
      <c r="J616" s="46">
        <v>1034.5</v>
      </c>
      <c r="K616" s="46">
        <v>1034.5</v>
      </c>
      <c r="L616" s="46">
        <v>1034.5</v>
      </c>
      <c r="M616" s="69">
        <v>1034.5</v>
      </c>
      <c r="N616" s="10" t="s">
        <v>4</v>
      </c>
    </row>
    <row r="617" spans="1:14" ht="17.25" customHeight="1">
      <c r="A617" s="26" t="s">
        <v>45</v>
      </c>
      <c r="B617" s="18">
        <v>18</v>
      </c>
      <c r="C617" s="17">
        <v>11</v>
      </c>
      <c r="D617" s="17">
        <v>1</v>
      </c>
      <c r="E617" s="16" t="s">
        <v>74</v>
      </c>
      <c r="F617" s="28" t="s">
        <v>44</v>
      </c>
      <c r="G617" s="58">
        <f t="shared" si="47"/>
        <v>304.10000000000002</v>
      </c>
      <c r="H617" s="15">
        <v>304.10000000000002</v>
      </c>
      <c r="I617" s="15">
        <v>0</v>
      </c>
      <c r="J617" s="46">
        <v>304.10000000000002</v>
      </c>
      <c r="K617" s="46">
        <v>304.10000000000002</v>
      </c>
      <c r="L617" s="46">
        <v>304.10000000000002</v>
      </c>
      <c r="M617" s="69">
        <v>304.10000000000002</v>
      </c>
      <c r="N617" s="10" t="s">
        <v>4</v>
      </c>
    </row>
    <row r="618" spans="1:14" ht="17.25" customHeight="1">
      <c r="A618" s="26" t="s">
        <v>45</v>
      </c>
      <c r="B618" s="18">
        <v>18</v>
      </c>
      <c r="C618" s="17">
        <v>11</v>
      </c>
      <c r="D618" s="17">
        <v>1</v>
      </c>
      <c r="E618" s="16" t="s">
        <v>73</v>
      </c>
      <c r="F618" s="28" t="s">
        <v>44</v>
      </c>
      <c r="G618" s="58">
        <f t="shared" si="47"/>
        <v>1228.7</v>
      </c>
      <c r="H618" s="15">
        <v>1228.7</v>
      </c>
      <c r="I618" s="15">
        <v>0</v>
      </c>
      <c r="J618" s="46">
        <v>1228.7</v>
      </c>
      <c r="K618" s="46">
        <v>1228.7</v>
      </c>
      <c r="L618" s="46">
        <v>1228.7</v>
      </c>
      <c r="M618" s="69">
        <f>856.5+372.2</f>
        <v>1228.7</v>
      </c>
      <c r="N618" s="10" t="s">
        <v>4</v>
      </c>
    </row>
    <row r="619" spans="1:14" ht="17.25" customHeight="1">
      <c r="A619" s="26" t="s">
        <v>45</v>
      </c>
      <c r="B619" s="18">
        <v>18</v>
      </c>
      <c r="C619" s="17">
        <v>11</v>
      </c>
      <c r="D619" s="17">
        <v>1</v>
      </c>
      <c r="E619" s="16" t="s">
        <v>72</v>
      </c>
      <c r="F619" s="28" t="s">
        <v>44</v>
      </c>
      <c r="G619" s="58">
        <f t="shared" si="47"/>
        <v>25</v>
      </c>
      <c r="H619" s="15">
        <v>25</v>
      </c>
      <c r="I619" s="15">
        <v>0</v>
      </c>
      <c r="J619" s="46">
        <v>25</v>
      </c>
      <c r="K619" s="46">
        <v>25</v>
      </c>
      <c r="L619" s="46">
        <v>25</v>
      </c>
      <c r="M619" s="69">
        <v>25</v>
      </c>
      <c r="N619" s="10" t="s">
        <v>4</v>
      </c>
    </row>
    <row r="620" spans="1:14" ht="17.25" customHeight="1">
      <c r="A620" s="26" t="s">
        <v>45</v>
      </c>
      <c r="B620" s="18">
        <v>18</v>
      </c>
      <c r="C620" s="17">
        <v>11</v>
      </c>
      <c r="D620" s="17">
        <v>1</v>
      </c>
      <c r="E620" s="16" t="s">
        <v>71</v>
      </c>
      <c r="F620" s="28" t="s">
        <v>44</v>
      </c>
      <c r="G620" s="58">
        <f t="shared" si="47"/>
        <v>35</v>
      </c>
      <c r="H620" s="15">
        <v>35</v>
      </c>
      <c r="I620" s="15">
        <v>0</v>
      </c>
      <c r="J620" s="46">
        <v>35</v>
      </c>
      <c r="K620" s="46">
        <v>35</v>
      </c>
      <c r="L620" s="46">
        <v>35</v>
      </c>
      <c r="M620" s="69">
        <v>35</v>
      </c>
      <c r="N620" s="10" t="s">
        <v>4</v>
      </c>
    </row>
    <row r="621" spans="1:14" ht="17.25" customHeight="1">
      <c r="A621" s="26" t="s">
        <v>45</v>
      </c>
      <c r="B621" s="18">
        <v>18</v>
      </c>
      <c r="C621" s="17">
        <v>11</v>
      </c>
      <c r="D621" s="17">
        <v>1</v>
      </c>
      <c r="E621" s="16" t="s">
        <v>70</v>
      </c>
      <c r="F621" s="28" t="s">
        <v>44</v>
      </c>
      <c r="G621" s="58">
        <f t="shared" si="47"/>
        <v>80</v>
      </c>
      <c r="H621" s="15">
        <v>80</v>
      </c>
      <c r="I621" s="15">
        <v>0</v>
      </c>
      <c r="J621" s="46">
        <v>80</v>
      </c>
      <c r="K621" s="46">
        <v>80</v>
      </c>
      <c r="L621" s="46">
        <v>80</v>
      </c>
      <c r="M621" s="69">
        <v>80</v>
      </c>
      <c r="N621" s="10" t="s">
        <v>4</v>
      </c>
    </row>
    <row r="622" spans="1:14" ht="17.25" customHeight="1">
      <c r="A622" s="26" t="s">
        <v>45</v>
      </c>
      <c r="B622" s="18">
        <v>18</v>
      </c>
      <c r="C622" s="17">
        <v>11</v>
      </c>
      <c r="D622" s="17">
        <v>1</v>
      </c>
      <c r="E622" s="16" t="s">
        <v>69</v>
      </c>
      <c r="F622" s="28" t="s">
        <v>44</v>
      </c>
      <c r="G622" s="58">
        <f t="shared" si="47"/>
        <v>350</v>
      </c>
      <c r="H622" s="15">
        <v>350</v>
      </c>
      <c r="I622" s="15">
        <v>0</v>
      </c>
      <c r="J622" s="46">
        <v>350</v>
      </c>
      <c r="K622" s="46">
        <v>350</v>
      </c>
      <c r="L622" s="46">
        <v>350</v>
      </c>
      <c r="M622" s="69">
        <v>350</v>
      </c>
      <c r="N622" s="10" t="s">
        <v>4</v>
      </c>
    </row>
    <row r="623" spans="1:14" ht="17.25" customHeight="1">
      <c r="A623" s="26" t="s">
        <v>45</v>
      </c>
      <c r="B623" s="18">
        <v>18</v>
      </c>
      <c r="C623" s="17">
        <v>11</v>
      </c>
      <c r="D623" s="17">
        <v>1</v>
      </c>
      <c r="E623" s="16" t="s">
        <v>68</v>
      </c>
      <c r="F623" s="28" t="s">
        <v>44</v>
      </c>
      <c r="G623" s="58">
        <f t="shared" ref="G623:G637" si="48">H623+I623</f>
        <v>2100</v>
      </c>
      <c r="H623" s="15">
        <v>2100</v>
      </c>
      <c r="I623" s="15">
        <v>0</v>
      </c>
      <c r="J623" s="46">
        <v>2100</v>
      </c>
      <c r="K623" s="46">
        <v>2100</v>
      </c>
      <c r="L623" s="46">
        <v>2100</v>
      </c>
      <c r="M623" s="69">
        <v>2100</v>
      </c>
      <c r="N623" s="10" t="s">
        <v>4</v>
      </c>
    </row>
    <row r="624" spans="1:14" ht="17.25" customHeight="1">
      <c r="A624" s="26" t="s">
        <v>45</v>
      </c>
      <c r="B624" s="18">
        <v>18</v>
      </c>
      <c r="C624" s="17">
        <v>11</v>
      </c>
      <c r="D624" s="17">
        <v>1</v>
      </c>
      <c r="E624" s="16" t="s">
        <v>67</v>
      </c>
      <c r="F624" s="28" t="s">
        <v>44</v>
      </c>
      <c r="G624" s="58">
        <f t="shared" si="48"/>
        <v>82.8</v>
      </c>
      <c r="H624" s="15">
        <v>82.8</v>
      </c>
      <c r="I624" s="15">
        <v>0</v>
      </c>
      <c r="J624" s="46">
        <v>82.8</v>
      </c>
      <c r="K624" s="46">
        <v>82.8</v>
      </c>
      <c r="L624" s="46">
        <v>82.8</v>
      </c>
      <c r="M624" s="69">
        <v>82.8</v>
      </c>
      <c r="N624" s="10" t="s">
        <v>4</v>
      </c>
    </row>
    <row r="625" spans="1:14" ht="17.25" customHeight="1">
      <c r="A625" s="26" t="s">
        <v>45</v>
      </c>
      <c r="B625" s="18">
        <v>18</v>
      </c>
      <c r="C625" s="17">
        <v>11</v>
      </c>
      <c r="D625" s="17">
        <v>1</v>
      </c>
      <c r="E625" s="16" t="s">
        <v>66</v>
      </c>
      <c r="F625" s="28" t="s">
        <v>44</v>
      </c>
      <c r="G625" s="58">
        <f t="shared" si="48"/>
        <v>90</v>
      </c>
      <c r="H625" s="15">
        <v>90</v>
      </c>
      <c r="I625" s="15">
        <v>0</v>
      </c>
      <c r="J625" s="46">
        <v>90</v>
      </c>
      <c r="K625" s="46">
        <v>90</v>
      </c>
      <c r="L625" s="46">
        <v>90</v>
      </c>
      <c r="M625" s="69">
        <v>90</v>
      </c>
      <c r="N625" s="10" t="s">
        <v>4</v>
      </c>
    </row>
    <row r="626" spans="1:14" ht="17.25" customHeight="1">
      <c r="A626" s="26" t="s">
        <v>45</v>
      </c>
      <c r="B626" s="18">
        <v>18</v>
      </c>
      <c r="C626" s="17">
        <v>11</v>
      </c>
      <c r="D626" s="17">
        <v>1</v>
      </c>
      <c r="E626" s="16" t="s">
        <v>65</v>
      </c>
      <c r="F626" s="28" t="s">
        <v>44</v>
      </c>
      <c r="G626" s="58">
        <f t="shared" si="48"/>
        <v>285.60000000000002</v>
      </c>
      <c r="H626" s="15">
        <v>285.60000000000002</v>
      </c>
      <c r="I626" s="15">
        <v>0</v>
      </c>
      <c r="J626" s="46">
        <v>285.60000000000002</v>
      </c>
      <c r="K626" s="46">
        <v>285.60000000000002</v>
      </c>
      <c r="L626" s="46">
        <v>285.60000000000002</v>
      </c>
      <c r="M626" s="69">
        <v>285.60000000000002</v>
      </c>
      <c r="N626" s="10" t="s">
        <v>4</v>
      </c>
    </row>
    <row r="627" spans="1:14" ht="17.25" customHeight="1">
      <c r="A627" s="26" t="s">
        <v>45</v>
      </c>
      <c r="B627" s="18">
        <v>18</v>
      </c>
      <c r="C627" s="17">
        <v>11</v>
      </c>
      <c r="D627" s="17">
        <v>1</v>
      </c>
      <c r="E627" s="16" t="s">
        <v>64</v>
      </c>
      <c r="F627" s="28" t="s">
        <v>44</v>
      </c>
      <c r="G627" s="58">
        <f t="shared" si="48"/>
        <v>182.6</v>
      </c>
      <c r="H627" s="15">
        <v>182.6</v>
      </c>
      <c r="I627" s="15">
        <v>0</v>
      </c>
      <c r="J627" s="46">
        <v>182.6</v>
      </c>
      <c r="K627" s="46">
        <v>182.6</v>
      </c>
      <c r="L627" s="46">
        <v>182.6</v>
      </c>
      <c r="M627" s="69">
        <v>182.6</v>
      </c>
      <c r="N627" s="10" t="s">
        <v>4</v>
      </c>
    </row>
    <row r="628" spans="1:14" ht="17.25" customHeight="1">
      <c r="A628" s="26" t="s">
        <v>45</v>
      </c>
      <c r="B628" s="18">
        <v>18</v>
      </c>
      <c r="C628" s="17">
        <v>11</v>
      </c>
      <c r="D628" s="17">
        <v>1</v>
      </c>
      <c r="E628" s="16" t="s">
        <v>63</v>
      </c>
      <c r="F628" s="28" t="s">
        <v>44</v>
      </c>
      <c r="G628" s="58">
        <f t="shared" si="48"/>
        <v>289.39999999999998</v>
      </c>
      <c r="H628" s="15">
        <v>289.39999999999998</v>
      </c>
      <c r="I628" s="15">
        <v>0</v>
      </c>
      <c r="J628" s="46">
        <v>289.39999999999998</v>
      </c>
      <c r="K628" s="46">
        <v>289.39999999999998</v>
      </c>
      <c r="L628" s="46">
        <v>289.39999999999998</v>
      </c>
      <c r="M628" s="69">
        <v>289.39999999999998</v>
      </c>
      <c r="N628" s="10" t="s">
        <v>4</v>
      </c>
    </row>
    <row r="629" spans="1:14" ht="17.25" customHeight="1">
      <c r="A629" s="26" t="s">
        <v>45</v>
      </c>
      <c r="B629" s="18">
        <v>18</v>
      </c>
      <c r="C629" s="17">
        <v>11</v>
      </c>
      <c r="D629" s="17">
        <v>1</v>
      </c>
      <c r="E629" s="16" t="s">
        <v>62</v>
      </c>
      <c r="F629" s="28" t="s">
        <v>44</v>
      </c>
      <c r="G629" s="58">
        <f t="shared" si="48"/>
        <v>0</v>
      </c>
      <c r="H629" s="15">
        <v>0</v>
      </c>
      <c r="I629" s="15">
        <v>0</v>
      </c>
      <c r="J629" s="48">
        <v>0</v>
      </c>
      <c r="K629" s="58">
        <v>0</v>
      </c>
      <c r="L629" s="58">
        <v>0</v>
      </c>
      <c r="M629" s="69"/>
      <c r="N629" s="10" t="s">
        <v>4</v>
      </c>
    </row>
    <row r="630" spans="1:14" ht="17.25" customHeight="1">
      <c r="A630" s="26" t="s">
        <v>45</v>
      </c>
      <c r="B630" s="18">
        <v>18</v>
      </c>
      <c r="C630" s="17">
        <v>11</v>
      </c>
      <c r="D630" s="17">
        <v>1</v>
      </c>
      <c r="E630" s="16" t="s">
        <v>61</v>
      </c>
      <c r="F630" s="28" t="s">
        <v>44</v>
      </c>
      <c r="G630" s="58">
        <f t="shared" si="48"/>
        <v>350</v>
      </c>
      <c r="H630" s="15">
        <v>350</v>
      </c>
      <c r="I630" s="15">
        <v>0</v>
      </c>
      <c r="J630" s="46">
        <v>350</v>
      </c>
      <c r="K630" s="46">
        <v>350</v>
      </c>
      <c r="L630" s="46">
        <v>350</v>
      </c>
      <c r="M630" s="69">
        <v>350</v>
      </c>
      <c r="N630" s="10" t="s">
        <v>4</v>
      </c>
    </row>
    <row r="631" spans="1:14" ht="17.25" customHeight="1">
      <c r="A631" s="26" t="s">
        <v>45</v>
      </c>
      <c r="B631" s="18">
        <v>18</v>
      </c>
      <c r="C631" s="17">
        <v>11</v>
      </c>
      <c r="D631" s="17">
        <v>1</v>
      </c>
      <c r="E631" s="16" t="s">
        <v>60</v>
      </c>
      <c r="F631" s="28" t="s">
        <v>44</v>
      </c>
      <c r="G631" s="58">
        <f t="shared" si="48"/>
        <v>50</v>
      </c>
      <c r="H631" s="15">
        <v>50</v>
      </c>
      <c r="I631" s="15">
        <v>0</v>
      </c>
      <c r="J631" s="46">
        <v>50</v>
      </c>
      <c r="K631" s="46">
        <v>50</v>
      </c>
      <c r="L631" s="46">
        <v>50</v>
      </c>
      <c r="M631" s="69">
        <v>50</v>
      </c>
      <c r="N631" s="10" t="s">
        <v>4</v>
      </c>
    </row>
    <row r="632" spans="1:14" ht="17.25" customHeight="1">
      <c r="A632" s="26" t="s">
        <v>45</v>
      </c>
      <c r="B632" s="18">
        <v>18</v>
      </c>
      <c r="C632" s="17">
        <v>11</v>
      </c>
      <c r="D632" s="17">
        <v>1</v>
      </c>
      <c r="E632" s="16" t="s">
        <v>10</v>
      </c>
      <c r="F632" s="28" t="s">
        <v>44</v>
      </c>
      <c r="G632" s="58">
        <f t="shared" si="48"/>
        <v>14.4</v>
      </c>
      <c r="H632" s="15">
        <v>14.4</v>
      </c>
      <c r="I632" s="15">
        <v>0</v>
      </c>
      <c r="J632" s="46">
        <v>14.4</v>
      </c>
      <c r="K632" s="46">
        <v>14.4</v>
      </c>
      <c r="L632" s="46">
        <v>14.4</v>
      </c>
      <c r="M632" s="69">
        <v>14.4</v>
      </c>
      <c r="N632" s="10" t="s">
        <v>4</v>
      </c>
    </row>
    <row r="633" spans="1:14" ht="17.25" customHeight="1">
      <c r="A633" s="26" t="s">
        <v>45</v>
      </c>
      <c r="B633" s="18">
        <v>18</v>
      </c>
      <c r="C633" s="17">
        <v>11</v>
      </c>
      <c r="D633" s="17">
        <v>2</v>
      </c>
      <c r="E633" s="16" t="s">
        <v>59</v>
      </c>
      <c r="F633" s="28" t="s">
        <v>44</v>
      </c>
      <c r="G633" s="58">
        <f t="shared" si="48"/>
        <v>51118.3</v>
      </c>
      <c r="H633" s="15">
        <v>51118.3</v>
      </c>
      <c r="I633" s="15">
        <v>0</v>
      </c>
      <c r="J633" s="46">
        <v>51118.3</v>
      </c>
      <c r="K633" s="46">
        <v>51118.3</v>
      </c>
      <c r="L633" s="46">
        <v>51118.3</v>
      </c>
      <c r="M633" s="69">
        <v>51118.3</v>
      </c>
      <c r="N633" s="10" t="s">
        <v>4</v>
      </c>
    </row>
    <row r="634" spans="1:14" ht="17.25" customHeight="1">
      <c r="A634" s="26" t="s">
        <v>45</v>
      </c>
      <c r="B634" s="18">
        <v>18</v>
      </c>
      <c r="C634" s="17">
        <v>11</v>
      </c>
      <c r="D634" s="17">
        <v>2</v>
      </c>
      <c r="E634" s="16" t="s">
        <v>58</v>
      </c>
      <c r="F634" s="28" t="s">
        <v>44</v>
      </c>
      <c r="G634" s="58">
        <f t="shared" si="48"/>
        <v>3820</v>
      </c>
      <c r="H634" s="15">
        <v>3820</v>
      </c>
      <c r="I634" s="15">
        <v>0</v>
      </c>
      <c r="J634" s="46">
        <v>3820</v>
      </c>
      <c r="K634" s="46">
        <v>3820</v>
      </c>
      <c r="L634" s="46">
        <v>3820</v>
      </c>
      <c r="M634" s="69">
        <v>3820</v>
      </c>
      <c r="N634" s="10" t="s">
        <v>4</v>
      </c>
    </row>
    <row r="635" spans="1:14" ht="17.25" customHeight="1">
      <c r="A635" s="26" t="s">
        <v>45</v>
      </c>
      <c r="B635" s="18">
        <v>18</v>
      </c>
      <c r="C635" s="17">
        <v>11</v>
      </c>
      <c r="D635" s="17">
        <v>2</v>
      </c>
      <c r="E635" s="16" t="s">
        <v>57</v>
      </c>
      <c r="F635" s="28" t="s">
        <v>44</v>
      </c>
      <c r="G635" s="58">
        <f t="shared" si="48"/>
        <v>2598.1999999999998</v>
      </c>
      <c r="H635" s="15">
        <v>2598.1999999999998</v>
      </c>
      <c r="I635" s="15">
        <v>0</v>
      </c>
      <c r="J635" s="46">
        <v>2598.1999999999998</v>
      </c>
      <c r="K635" s="46">
        <v>2598.1999999999998</v>
      </c>
      <c r="L635" s="46">
        <v>2598.1999999999998</v>
      </c>
      <c r="M635" s="69">
        <v>2598.1999999999998</v>
      </c>
      <c r="N635" s="10" t="s">
        <v>4</v>
      </c>
    </row>
    <row r="636" spans="1:14" ht="17.25" customHeight="1">
      <c r="A636" s="26" t="s">
        <v>45</v>
      </c>
      <c r="B636" s="18">
        <v>18</v>
      </c>
      <c r="C636" s="17">
        <v>11</v>
      </c>
      <c r="D636" s="17">
        <v>2</v>
      </c>
      <c r="E636" s="16" t="s">
        <v>56</v>
      </c>
      <c r="F636" s="28" t="s">
        <v>44</v>
      </c>
      <c r="G636" s="58">
        <f t="shared" si="48"/>
        <v>284.8</v>
      </c>
      <c r="H636" s="15">
        <v>284.8</v>
      </c>
      <c r="I636" s="15">
        <v>0</v>
      </c>
      <c r="J636" s="46">
        <v>284.8</v>
      </c>
      <c r="K636" s="46">
        <v>284.8</v>
      </c>
      <c r="L636" s="46">
        <v>284.8</v>
      </c>
      <c r="M636" s="69">
        <v>284.8</v>
      </c>
      <c r="N636" s="10" t="s">
        <v>4</v>
      </c>
    </row>
    <row r="637" spans="1:14" ht="17.25" customHeight="1">
      <c r="A637" s="26" t="s">
        <v>45</v>
      </c>
      <c r="B637" s="18">
        <v>18</v>
      </c>
      <c r="C637" s="17">
        <v>11</v>
      </c>
      <c r="D637" s="17">
        <v>2</v>
      </c>
      <c r="E637" s="16" t="s">
        <v>55</v>
      </c>
      <c r="F637" s="28" t="s">
        <v>44</v>
      </c>
      <c r="G637" s="58">
        <f t="shared" si="48"/>
        <v>500</v>
      </c>
      <c r="H637" s="15">
        <v>500</v>
      </c>
      <c r="I637" s="15">
        <v>0</v>
      </c>
      <c r="J637" s="46">
        <v>500</v>
      </c>
      <c r="K637" s="46">
        <v>500</v>
      </c>
      <c r="L637" s="46">
        <v>500</v>
      </c>
      <c r="M637" s="69">
        <v>500</v>
      </c>
      <c r="N637" s="10" t="s">
        <v>4</v>
      </c>
    </row>
    <row r="638" spans="1:14" ht="17.25" customHeight="1">
      <c r="A638" s="26" t="s">
        <v>45</v>
      </c>
      <c r="B638" s="18">
        <v>18</v>
      </c>
      <c r="C638" s="17">
        <v>11</v>
      </c>
      <c r="D638" s="17">
        <v>2</v>
      </c>
      <c r="E638" s="16" t="s">
        <v>54</v>
      </c>
      <c r="F638" s="28" t="s">
        <v>44</v>
      </c>
      <c r="G638" s="58">
        <f t="shared" ref="G638:G655" si="49">H638+I638</f>
        <v>1165.0999999999999</v>
      </c>
      <c r="H638" s="15">
        <v>1165.0999999999999</v>
      </c>
      <c r="I638" s="15">
        <v>0</v>
      </c>
      <c r="J638" s="46">
        <v>1165.0999999999999</v>
      </c>
      <c r="K638" s="46">
        <v>1165.0999999999999</v>
      </c>
      <c r="L638" s="46">
        <v>1165.0999999999999</v>
      </c>
      <c r="M638" s="69">
        <v>1165.0999999999999</v>
      </c>
      <c r="N638" s="10" t="s">
        <v>4</v>
      </c>
    </row>
    <row r="639" spans="1:14" ht="17.25" customHeight="1">
      <c r="A639" s="26" t="s">
        <v>45</v>
      </c>
      <c r="B639" s="18">
        <v>18</v>
      </c>
      <c r="C639" s="17">
        <v>11</v>
      </c>
      <c r="D639" s="17">
        <v>2</v>
      </c>
      <c r="E639" s="16" t="s">
        <v>53</v>
      </c>
      <c r="F639" s="28" t="s">
        <v>44</v>
      </c>
      <c r="G639" s="58">
        <f t="shared" si="49"/>
        <v>1920</v>
      </c>
      <c r="H639" s="15">
        <v>1920</v>
      </c>
      <c r="I639" s="15">
        <v>0</v>
      </c>
      <c r="J639" s="46">
        <v>1920</v>
      </c>
      <c r="K639" s="46">
        <v>1920</v>
      </c>
      <c r="L639" s="46">
        <v>1920</v>
      </c>
      <c r="M639" s="69">
        <v>1920</v>
      </c>
      <c r="N639" s="10" t="s">
        <v>4</v>
      </c>
    </row>
    <row r="640" spans="1:14" ht="17.25" customHeight="1">
      <c r="A640" s="26" t="s">
        <v>45</v>
      </c>
      <c r="B640" s="18">
        <v>18</v>
      </c>
      <c r="C640" s="17">
        <v>11</v>
      </c>
      <c r="D640" s="17">
        <v>2</v>
      </c>
      <c r="E640" s="16" t="s">
        <v>52</v>
      </c>
      <c r="F640" s="28" t="s">
        <v>44</v>
      </c>
      <c r="G640" s="58">
        <f t="shared" si="49"/>
        <v>200</v>
      </c>
      <c r="H640" s="15">
        <v>200</v>
      </c>
      <c r="I640" s="15">
        <v>0</v>
      </c>
      <c r="J640" s="46">
        <v>200</v>
      </c>
      <c r="K640" s="46">
        <v>200</v>
      </c>
      <c r="L640" s="46">
        <v>200</v>
      </c>
      <c r="M640" s="69">
        <v>200</v>
      </c>
      <c r="N640" s="10" t="s">
        <v>4</v>
      </c>
    </row>
    <row r="641" spans="1:14" ht="17.25" customHeight="1">
      <c r="A641" s="26" t="s">
        <v>45</v>
      </c>
      <c r="B641" s="18">
        <v>18</v>
      </c>
      <c r="C641" s="17">
        <v>11</v>
      </c>
      <c r="D641" s="17">
        <v>2</v>
      </c>
      <c r="E641" s="16" t="s">
        <v>51</v>
      </c>
      <c r="F641" s="28" t="s">
        <v>44</v>
      </c>
      <c r="G641" s="58">
        <f t="shared" si="49"/>
        <v>321.7</v>
      </c>
      <c r="H641" s="15">
        <v>321.7</v>
      </c>
      <c r="I641" s="15">
        <v>0</v>
      </c>
      <c r="J641" s="46">
        <v>321.7</v>
      </c>
      <c r="K641" s="46">
        <v>321.7</v>
      </c>
      <c r="L641" s="46">
        <v>321.7</v>
      </c>
      <c r="M641" s="69">
        <v>321.7</v>
      </c>
      <c r="N641" s="10" t="s">
        <v>4</v>
      </c>
    </row>
    <row r="642" spans="1:14" ht="17.25" customHeight="1">
      <c r="A642" s="26" t="s">
        <v>45</v>
      </c>
      <c r="B642" s="18">
        <v>18</v>
      </c>
      <c r="C642" s="17">
        <v>11</v>
      </c>
      <c r="D642" s="17">
        <v>2</v>
      </c>
      <c r="E642" s="16" t="s">
        <v>50</v>
      </c>
      <c r="F642" s="28" t="s">
        <v>44</v>
      </c>
      <c r="G642" s="58">
        <f t="shared" si="49"/>
        <v>21.8</v>
      </c>
      <c r="H642" s="15">
        <v>21.8</v>
      </c>
      <c r="I642" s="15">
        <v>0</v>
      </c>
      <c r="J642" s="46">
        <v>21.8</v>
      </c>
      <c r="K642" s="46">
        <v>21.8</v>
      </c>
      <c r="L642" s="46">
        <v>21.8</v>
      </c>
      <c r="M642" s="69">
        <v>21.8</v>
      </c>
      <c r="N642" s="10" t="s">
        <v>4</v>
      </c>
    </row>
    <row r="643" spans="1:14" ht="19.899999999999999" customHeight="1">
      <c r="A643" s="26" t="s">
        <v>28</v>
      </c>
      <c r="B643" s="18">
        <v>18</v>
      </c>
      <c r="C643" s="17">
        <v>11</v>
      </c>
      <c r="D643" s="17">
        <v>2</v>
      </c>
      <c r="E643" s="16" t="s">
        <v>49</v>
      </c>
      <c r="F643" s="28" t="s">
        <v>26</v>
      </c>
      <c r="G643" s="58">
        <f t="shared" si="49"/>
        <v>1584.6</v>
      </c>
      <c r="H643" s="15">
        <v>1584.6</v>
      </c>
      <c r="I643" s="15">
        <v>0</v>
      </c>
      <c r="J643" s="46">
        <v>1584.6</v>
      </c>
      <c r="K643" s="46">
        <v>1584.6</v>
      </c>
      <c r="L643" s="46">
        <v>1584.6</v>
      </c>
      <c r="M643" s="69">
        <f>499.2+421.5+342.3+89.9</f>
        <v>1352.9</v>
      </c>
      <c r="N643" s="10" t="s">
        <v>4</v>
      </c>
    </row>
    <row r="644" spans="1:14" ht="17.25" customHeight="1">
      <c r="A644" s="26" t="s">
        <v>45</v>
      </c>
      <c r="B644" s="18">
        <v>18</v>
      </c>
      <c r="C644" s="17">
        <v>11</v>
      </c>
      <c r="D644" s="17">
        <v>2</v>
      </c>
      <c r="E644" s="16" t="s">
        <v>49</v>
      </c>
      <c r="F644" s="28" t="s">
        <v>44</v>
      </c>
      <c r="G644" s="58">
        <f t="shared" si="49"/>
        <v>863.1</v>
      </c>
      <c r="H644" s="15">
        <v>863.1</v>
      </c>
      <c r="I644" s="15">
        <v>0</v>
      </c>
      <c r="J644" s="46">
        <v>863.1</v>
      </c>
      <c r="K644" s="46">
        <v>863.1</v>
      </c>
      <c r="L644" s="46">
        <v>863.1</v>
      </c>
      <c r="M644" s="69">
        <v>863.1</v>
      </c>
      <c r="N644" s="10" t="s">
        <v>4</v>
      </c>
    </row>
    <row r="645" spans="1:14" ht="17.25" customHeight="1">
      <c r="A645" s="26" t="s">
        <v>45</v>
      </c>
      <c r="B645" s="18">
        <v>18</v>
      </c>
      <c r="C645" s="17">
        <v>11</v>
      </c>
      <c r="D645" s="17">
        <v>2</v>
      </c>
      <c r="E645" s="16" t="s">
        <v>48</v>
      </c>
      <c r="F645" s="28" t="s">
        <v>44</v>
      </c>
      <c r="G645" s="58">
        <f t="shared" si="49"/>
        <v>101.4</v>
      </c>
      <c r="H645" s="15">
        <v>101.4</v>
      </c>
      <c r="I645" s="15">
        <v>0</v>
      </c>
      <c r="J645" s="46">
        <v>101.4</v>
      </c>
      <c r="K645" s="46">
        <v>101.4</v>
      </c>
      <c r="L645" s="46">
        <v>101.4</v>
      </c>
      <c r="M645" s="69">
        <v>101.4</v>
      </c>
      <c r="N645" s="10" t="s">
        <v>4</v>
      </c>
    </row>
    <row r="646" spans="1:14" ht="17.25" customHeight="1">
      <c r="A646" s="26" t="s">
        <v>45</v>
      </c>
      <c r="B646" s="18">
        <v>18</v>
      </c>
      <c r="C646" s="17">
        <v>11</v>
      </c>
      <c r="D646" s="17">
        <v>2</v>
      </c>
      <c r="E646" s="16" t="s">
        <v>47</v>
      </c>
      <c r="F646" s="28" t="s">
        <v>44</v>
      </c>
      <c r="G646" s="58">
        <f t="shared" si="49"/>
        <v>800</v>
      </c>
      <c r="H646" s="15">
        <v>800</v>
      </c>
      <c r="I646" s="15">
        <v>0</v>
      </c>
      <c r="J646" s="46">
        <v>800</v>
      </c>
      <c r="K646" s="46">
        <v>800</v>
      </c>
      <c r="L646" s="46">
        <v>800</v>
      </c>
      <c r="M646" s="69">
        <v>800</v>
      </c>
      <c r="N646" s="10" t="s">
        <v>4</v>
      </c>
    </row>
    <row r="647" spans="1:14" ht="17.25" customHeight="1">
      <c r="A647" s="26" t="s">
        <v>45</v>
      </c>
      <c r="B647" s="18">
        <v>18</v>
      </c>
      <c r="C647" s="17">
        <v>11</v>
      </c>
      <c r="D647" s="17">
        <v>2</v>
      </c>
      <c r="E647" s="16" t="s">
        <v>46</v>
      </c>
      <c r="F647" s="28" t="s">
        <v>44</v>
      </c>
      <c r="G647" s="58">
        <f t="shared" si="49"/>
        <v>5527.7</v>
      </c>
      <c r="H647" s="15">
        <v>0</v>
      </c>
      <c r="I647" s="15">
        <v>5527.7</v>
      </c>
      <c r="J647" s="46">
        <v>5527.7</v>
      </c>
      <c r="K647" s="46">
        <v>5527.7</v>
      </c>
      <c r="L647" s="46">
        <v>5527.7</v>
      </c>
      <c r="M647" s="69">
        <v>5527.7</v>
      </c>
      <c r="N647" s="10" t="s">
        <v>4</v>
      </c>
    </row>
    <row r="648" spans="1:14" ht="17.25" customHeight="1">
      <c r="A648" s="26" t="s">
        <v>45</v>
      </c>
      <c r="B648" s="18">
        <v>18</v>
      </c>
      <c r="C648" s="17">
        <v>11</v>
      </c>
      <c r="D648" s="17">
        <v>2</v>
      </c>
      <c r="E648" s="16" t="s">
        <v>10</v>
      </c>
      <c r="F648" s="28" t="s">
        <v>44</v>
      </c>
      <c r="G648" s="58">
        <f t="shared" si="49"/>
        <v>11.6</v>
      </c>
      <c r="H648" s="15">
        <v>11.6</v>
      </c>
      <c r="I648" s="15">
        <v>0</v>
      </c>
      <c r="J648" s="46">
        <v>11.6</v>
      </c>
      <c r="K648" s="46">
        <v>11.6</v>
      </c>
      <c r="L648" s="46">
        <v>11.6</v>
      </c>
      <c r="M648" s="69">
        <v>11.6</v>
      </c>
      <c r="N648" s="10" t="s">
        <v>4</v>
      </c>
    </row>
    <row r="649" spans="1:14" ht="19.899999999999999" customHeight="1">
      <c r="A649" s="26" t="s">
        <v>28</v>
      </c>
      <c r="B649" s="18">
        <v>18</v>
      </c>
      <c r="C649" s="17">
        <v>11</v>
      </c>
      <c r="D649" s="17">
        <v>5</v>
      </c>
      <c r="E649" s="16" t="s">
        <v>43</v>
      </c>
      <c r="F649" s="28" t="s">
        <v>26</v>
      </c>
      <c r="G649" s="58">
        <f t="shared" si="49"/>
        <v>350</v>
      </c>
      <c r="H649" s="15">
        <v>350</v>
      </c>
      <c r="I649" s="15">
        <v>0</v>
      </c>
      <c r="J649" s="46">
        <v>350</v>
      </c>
      <c r="K649" s="46">
        <v>350</v>
      </c>
      <c r="L649" s="46">
        <v>350</v>
      </c>
      <c r="M649" s="69"/>
      <c r="N649" s="10" t="s">
        <v>4</v>
      </c>
    </row>
    <row r="650" spans="1:14" ht="17.25" customHeight="1">
      <c r="A650" s="26" t="s">
        <v>42</v>
      </c>
      <c r="B650" s="18">
        <v>18</v>
      </c>
      <c r="C650" s="17">
        <v>11</v>
      </c>
      <c r="D650" s="17">
        <v>5</v>
      </c>
      <c r="E650" s="16" t="s">
        <v>41</v>
      </c>
      <c r="F650" s="28" t="s">
        <v>40</v>
      </c>
      <c r="G650" s="58">
        <f t="shared" si="49"/>
        <v>6220.1</v>
      </c>
      <c r="H650" s="15">
        <v>6220.1</v>
      </c>
      <c r="I650" s="15">
        <v>0</v>
      </c>
      <c r="J650" s="46">
        <v>6220.1</v>
      </c>
      <c r="K650" s="46">
        <v>6220.1</v>
      </c>
      <c r="L650" s="46">
        <v>6220.1</v>
      </c>
      <c r="M650" s="69">
        <v>6220.1</v>
      </c>
      <c r="N650" s="10" t="s">
        <v>4</v>
      </c>
    </row>
    <row r="651" spans="1:14" ht="19.899999999999999" customHeight="1">
      <c r="A651" s="26" t="s">
        <v>28</v>
      </c>
      <c r="B651" s="18">
        <v>18</v>
      </c>
      <c r="C651" s="17">
        <v>11</v>
      </c>
      <c r="D651" s="17">
        <v>5</v>
      </c>
      <c r="E651" s="16" t="s">
        <v>39</v>
      </c>
      <c r="F651" s="28" t="s">
        <v>26</v>
      </c>
      <c r="G651" s="58">
        <f t="shared" si="49"/>
        <v>280</v>
      </c>
      <c r="H651" s="15">
        <v>280</v>
      </c>
      <c r="I651" s="15">
        <v>0</v>
      </c>
      <c r="J651" s="46">
        <v>280</v>
      </c>
      <c r="K651" s="46">
        <v>280</v>
      </c>
      <c r="L651" s="46">
        <v>280</v>
      </c>
      <c r="M651" s="69">
        <v>263.89999999999998</v>
      </c>
      <c r="N651" s="10" t="s">
        <v>4</v>
      </c>
    </row>
    <row r="652" spans="1:14" ht="19.899999999999999" customHeight="1">
      <c r="A652" s="26" t="s">
        <v>28</v>
      </c>
      <c r="B652" s="18">
        <v>18</v>
      </c>
      <c r="C652" s="17">
        <v>11</v>
      </c>
      <c r="D652" s="17">
        <v>5</v>
      </c>
      <c r="E652" s="16" t="s">
        <v>38</v>
      </c>
      <c r="F652" s="28" t="s">
        <v>26</v>
      </c>
      <c r="G652" s="58">
        <f t="shared" si="49"/>
        <v>82.4</v>
      </c>
      <c r="H652" s="15">
        <v>82.4</v>
      </c>
      <c r="I652" s="15">
        <v>0</v>
      </c>
      <c r="J652" s="46">
        <v>82.4</v>
      </c>
      <c r="K652" s="46">
        <v>82.4</v>
      </c>
      <c r="L652" s="46">
        <v>82.4</v>
      </c>
      <c r="M652" s="69">
        <f>38.6+3.1</f>
        <v>41.7</v>
      </c>
      <c r="N652" s="10" t="s">
        <v>4</v>
      </c>
    </row>
    <row r="653" spans="1:14" ht="19.899999999999999" customHeight="1">
      <c r="A653" s="26" t="s">
        <v>28</v>
      </c>
      <c r="B653" s="18">
        <v>18</v>
      </c>
      <c r="C653" s="17">
        <v>11</v>
      </c>
      <c r="D653" s="17">
        <v>5</v>
      </c>
      <c r="E653" s="16" t="s">
        <v>37</v>
      </c>
      <c r="F653" s="28" t="s">
        <v>26</v>
      </c>
      <c r="G653" s="58">
        <f t="shared" si="49"/>
        <v>360</v>
      </c>
      <c r="H653" s="15">
        <v>360</v>
      </c>
      <c r="I653" s="15">
        <v>0</v>
      </c>
      <c r="J653" s="46">
        <v>360</v>
      </c>
      <c r="K653" s="46">
        <v>360</v>
      </c>
      <c r="L653" s="46">
        <v>360</v>
      </c>
      <c r="M653" s="69">
        <f>33.6+40+121.4+81.7+16.8</f>
        <v>293.5</v>
      </c>
      <c r="N653" s="10" t="s">
        <v>4</v>
      </c>
    </row>
    <row r="654" spans="1:14" ht="19.899999999999999" customHeight="1">
      <c r="A654" s="26" t="s">
        <v>28</v>
      </c>
      <c r="B654" s="18">
        <v>18</v>
      </c>
      <c r="C654" s="17">
        <v>11</v>
      </c>
      <c r="D654" s="17">
        <v>5</v>
      </c>
      <c r="E654" s="16" t="s">
        <v>36</v>
      </c>
      <c r="F654" s="28" t="s">
        <v>26</v>
      </c>
      <c r="G654" s="58">
        <f t="shared" si="49"/>
        <v>253.3</v>
      </c>
      <c r="H654" s="15">
        <v>253.3</v>
      </c>
      <c r="I654" s="15">
        <v>0</v>
      </c>
      <c r="J654" s="46">
        <v>253.3</v>
      </c>
      <c r="K654" s="46">
        <v>253.3</v>
      </c>
      <c r="L654" s="46">
        <v>253.3</v>
      </c>
      <c r="M654" s="69">
        <v>143.1</v>
      </c>
      <c r="N654" s="10" t="s">
        <v>4</v>
      </c>
    </row>
    <row r="655" spans="1:14" ht="17.25" customHeight="1">
      <c r="A655" s="26" t="s">
        <v>35</v>
      </c>
      <c r="B655" s="18">
        <v>18</v>
      </c>
      <c r="C655" s="17">
        <v>11</v>
      </c>
      <c r="D655" s="17">
        <v>5</v>
      </c>
      <c r="E655" s="16" t="s">
        <v>34</v>
      </c>
      <c r="F655" s="28" t="s">
        <v>33</v>
      </c>
      <c r="G655" s="58">
        <f t="shared" si="49"/>
        <v>5</v>
      </c>
      <c r="H655" s="15">
        <v>5</v>
      </c>
      <c r="I655" s="15">
        <v>0</v>
      </c>
      <c r="J655" s="46">
        <v>5</v>
      </c>
      <c r="K655" s="46">
        <v>5</v>
      </c>
      <c r="L655" s="46">
        <v>5</v>
      </c>
      <c r="M655" s="69">
        <v>3.6</v>
      </c>
      <c r="N655" s="10" t="s">
        <v>4</v>
      </c>
    </row>
    <row r="656" spans="1:14" ht="19.899999999999999" customHeight="1">
      <c r="A656" s="26" t="s">
        <v>28</v>
      </c>
      <c r="B656" s="18">
        <v>18</v>
      </c>
      <c r="C656" s="17">
        <v>11</v>
      </c>
      <c r="D656" s="17">
        <v>5</v>
      </c>
      <c r="E656" s="16" t="s">
        <v>32</v>
      </c>
      <c r="F656" s="28" t="s">
        <v>26</v>
      </c>
      <c r="G656" s="58">
        <f t="shared" ref="G656:G672" si="50">H656+I656</f>
        <v>200</v>
      </c>
      <c r="H656" s="15">
        <v>200</v>
      </c>
      <c r="I656" s="15">
        <v>0</v>
      </c>
      <c r="J656" s="46">
        <v>200</v>
      </c>
      <c r="K656" s="46">
        <v>200</v>
      </c>
      <c r="L656" s="46">
        <v>200</v>
      </c>
      <c r="M656" s="69">
        <v>37.799999999999997</v>
      </c>
      <c r="N656" s="10" t="s">
        <v>4</v>
      </c>
    </row>
    <row r="657" spans="1:14" ht="19.899999999999999" customHeight="1">
      <c r="A657" s="26" t="s">
        <v>28</v>
      </c>
      <c r="B657" s="18">
        <v>18</v>
      </c>
      <c r="C657" s="17">
        <v>11</v>
      </c>
      <c r="D657" s="17">
        <v>5</v>
      </c>
      <c r="E657" s="16" t="s">
        <v>31</v>
      </c>
      <c r="F657" s="28" t="s">
        <v>26</v>
      </c>
      <c r="G657" s="58">
        <f t="shared" si="50"/>
        <v>4.3</v>
      </c>
      <c r="H657" s="15">
        <v>4.3</v>
      </c>
      <c r="I657" s="15">
        <v>0</v>
      </c>
      <c r="J657" s="46">
        <v>4.3</v>
      </c>
      <c r="K657" s="46">
        <v>4.3</v>
      </c>
      <c r="L657" s="46">
        <v>4.3</v>
      </c>
      <c r="M657" s="69">
        <v>0</v>
      </c>
      <c r="N657" s="10" t="s">
        <v>4</v>
      </c>
    </row>
    <row r="658" spans="1:14" ht="17.25" customHeight="1">
      <c r="A658" s="26" t="s">
        <v>14</v>
      </c>
      <c r="B658" s="18">
        <v>18</v>
      </c>
      <c r="C658" s="17">
        <v>12</v>
      </c>
      <c r="D658" s="17">
        <v>1</v>
      </c>
      <c r="E658" s="16" t="s">
        <v>30</v>
      </c>
      <c r="F658" s="28" t="s">
        <v>12</v>
      </c>
      <c r="G658" s="58">
        <f t="shared" si="50"/>
        <v>1040</v>
      </c>
      <c r="H658" s="15">
        <v>1040</v>
      </c>
      <c r="I658" s="15">
        <v>0</v>
      </c>
      <c r="J658" s="46">
        <v>1040</v>
      </c>
      <c r="K658" s="46">
        <v>1040</v>
      </c>
      <c r="L658" s="46">
        <v>1040</v>
      </c>
      <c r="M658" s="69">
        <v>1040</v>
      </c>
      <c r="N658" s="10" t="s">
        <v>4</v>
      </c>
    </row>
    <row r="659" spans="1:14" ht="17.25" customHeight="1">
      <c r="A659" s="26" t="s">
        <v>14</v>
      </c>
      <c r="B659" s="18">
        <v>18</v>
      </c>
      <c r="C659" s="17">
        <v>12</v>
      </c>
      <c r="D659" s="17">
        <v>1</v>
      </c>
      <c r="E659" s="16" t="s">
        <v>16</v>
      </c>
      <c r="F659" s="28" t="s">
        <v>12</v>
      </c>
      <c r="G659" s="58">
        <f t="shared" si="50"/>
        <v>2197.6</v>
      </c>
      <c r="H659" s="15">
        <v>2197.6</v>
      </c>
      <c r="I659" s="15">
        <v>0</v>
      </c>
      <c r="J659" s="46">
        <v>2197.6</v>
      </c>
      <c r="K659" s="46">
        <v>2197.6</v>
      </c>
      <c r="L659" s="46">
        <v>2197.6</v>
      </c>
      <c r="M659" s="69">
        <v>2197.6</v>
      </c>
      <c r="N659" s="10" t="s">
        <v>4</v>
      </c>
    </row>
    <row r="660" spans="1:14" ht="17.25" customHeight="1">
      <c r="A660" s="26" t="s">
        <v>14</v>
      </c>
      <c r="B660" s="18">
        <v>18</v>
      </c>
      <c r="C660" s="17">
        <v>12</v>
      </c>
      <c r="D660" s="17">
        <v>1</v>
      </c>
      <c r="E660" s="16" t="s">
        <v>24</v>
      </c>
      <c r="F660" s="28" t="s">
        <v>12</v>
      </c>
      <c r="G660" s="58">
        <f t="shared" si="50"/>
        <v>123.7</v>
      </c>
      <c r="H660" s="15">
        <v>123.7</v>
      </c>
      <c r="I660" s="15">
        <v>0</v>
      </c>
      <c r="J660" s="46">
        <v>123.7</v>
      </c>
      <c r="K660" s="46">
        <v>123.7</v>
      </c>
      <c r="L660" s="46">
        <v>123.7</v>
      </c>
      <c r="M660" s="69">
        <v>123.7</v>
      </c>
      <c r="N660" s="10" t="s">
        <v>4</v>
      </c>
    </row>
    <row r="661" spans="1:14" ht="17.25" customHeight="1">
      <c r="A661" s="26" t="s">
        <v>14</v>
      </c>
      <c r="B661" s="18">
        <v>18</v>
      </c>
      <c r="C661" s="17">
        <v>12</v>
      </c>
      <c r="D661" s="17">
        <v>1</v>
      </c>
      <c r="E661" s="16" t="s">
        <v>23</v>
      </c>
      <c r="F661" s="28" t="s">
        <v>12</v>
      </c>
      <c r="G661" s="58">
        <f t="shared" si="50"/>
        <v>353.4</v>
      </c>
      <c r="H661" s="15">
        <v>353.4</v>
      </c>
      <c r="I661" s="15">
        <v>0</v>
      </c>
      <c r="J661" s="46">
        <v>353.4</v>
      </c>
      <c r="K661" s="46">
        <v>353.4</v>
      </c>
      <c r="L661" s="46">
        <v>353.4</v>
      </c>
      <c r="M661" s="69">
        <v>353.4</v>
      </c>
      <c r="N661" s="10" t="s">
        <v>4</v>
      </c>
    </row>
    <row r="662" spans="1:14" ht="19.899999999999999" customHeight="1">
      <c r="A662" s="26" t="s">
        <v>28</v>
      </c>
      <c r="B662" s="18">
        <v>18</v>
      </c>
      <c r="C662" s="17">
        <v>12</v>
      </c>
      <c r="D662" s="17">
        <v>2</v>
      </c>
      <c r="E662" s="16" t="s">
        <v>29</v>
      </c>
      <c r="F662" s="28" t="s">
        <v>26</v>
      </c>
      <c r="G662" s="58">
        <f t="shared" si="50"/>
        <v>4677</v>
      </c>
      <c r="H662" s="15">
        <v>4677</v>
      </c>
      <c r="I662" s="15">
        <v>0</v>
      </c>
      <c r="J662" s="46">
        <v>4677</v>
      </c>
      <c r="K662" s="46">
        <v>4677</v>
      </c>
      <c r="L662" s="46">
        <v>4677</v>
      </c>
      <c r="M662" s="69">
        <v>3647</v>
      </c>
      <c r="N662" s="10" t="s">
        <v>4</v>
      </c>
    </row>
    <row r="663" spans="1:14" ht="19.899999999999999" customHeight="1">
      <c r="A663" s="26" t="s">
        <v>28</v>
      </c>
      <c r="B663" s="18">
        <v>18</v>
      </c>
      <c r="C663" s="17">
        <v>12</v>
      </c>
      <c r="D663" s="17">
        <v>2</v>
      </c>
      <c r="E663" s="16" t="s">
        <v>27</v>
      </c>
      <c r="F663" s="28" t="s">
        <v>26</v>
      </c>
      <c r="G663" s="58">
        <f t="shared" si="50"/>
        <v>363</v>
      </c>
      <c r="H663" s="15">
        <v>363</v>
      </c>
      <c r="I663" s="15">
        <v>0</v>
      </c>
      <c r="J663" s="46">
        <v>363</v>
      </c>
      <c r="K663" s="46">
        <v>363</v>
      </c>
      <c r="L663" s="46">
        <v>363</v>
      </c>
      <c r="M663" s="69">
        <v>363</v>
      </c>
      <c r="N663" s="10" t="s">
        <v>4</v>
      </c>
    </row>
    <row r="664" spans="1:14" ht="17.25" customHeight="1">
      <c r="A664" s="26" t="s">
        <v>14</v>
      </c>
      <c r="B664" s="18">
        <v>18</v>
      </c>
      <c r="C664" s="17">
        <v>12</v>
      </c>
      <c r="D664" s="17">
        <v>2</v>
      </c>
      <c r="E664" s="16" t="s">
        <v>25</v>
      </c>
      <c r="F664" s="28" t="s">
        <v>12</v>
      </c>
      <c r="G664" s="58">
        <f t="shared" si="50"/>
        <v>240</v>
      </c>
      <c r="H664" s="15">
        <v>240</v>
      </c>
      <c r="I664" s="15">
        <v>0</v>
      </c>
      <c r="J664" s="46">
        <v>240</v>
      </c>
      <c r="K664" s="46">
        <v>240</v>
      </c>
      <c r="L664" s="46">
        <v>240</v>
      </c>
      <c r="M664" s="69">
        <v>240</v>
      </c>
      <c r="N664" s="10" t="s">
        <v>4</v>
      </c>
    </row>
    <row r="665" spans="1:14" ht="17.25" customHeight="1">
      <c r="A665" s="26" t="s">
        <v>14</v>
      </c>
      <c r="B665" s="18">
        <v>18</v>
      </c>
      <c r="C665" s="17">
        <v>12</v>
      </c>
      <c r="D665" s="17">
        <v>2</v>
      </c>
      <c r="E665" s="16" t="s">
        <v>16</v>
      </c>
      <c r="F665" s="28" t="s">
        <v>12</v>
      </c>
      <c r="G665" s="58">
        <f t="shared" si="50"/>
        <v>2644.1</v>
      </c>
      <c r="H665" s="15">
        <v>2644.1</v>
      </c>
      <c r="I665" s="15">
        <v>0</v>
      </c>
      <c r="J665" s="46">
        <v>2644.1</v>
      </c>
      <c r="K665" s="46">
        <v>2644.1</v>
      </c>
      <c r="L665" s="46">
        <v>2644.1</v>
      </c>
      <c r="M665" s="69">
        <v>2644.1</v>
      </c>
      <c r="N665" s="10" t="s">
        <v>4</v>
      </c>
    </row>
    <row r="666" spans="1:14" ht="17.25" customHeight="1">
      <c r="A666" s="26" t="s">
        <v>14</v>
      </c>
      <c r="B666" s="18">
        <v>18</v>
      </c>
      <c r="C666" s="17">
        <v>12</v>
      </c>
      <c r="D666" s="17">
        <v>2</v>
      </c>
      <c r="E666" s="16" t="s">
        <v>24</v>
      </c>
      <c r="F666" s="28" t="s">
        <v>12</v>
      </c>
      <c r="G666" s="58">
        <f t="shared" si="50"/>
        <v>126.3</v>
      </c>
      <c r="H666" s="15">
        <v>126.3</v>
      </c>
      <c r="I666" s="15">
        <v>0</v>
      </c>
      <c r="J666" s="46">
        <v>126.3</v>
      </c>
      <c r="K666" s="46">
        <v>126.3</v>
      </c>
      <c r="L666" s="46">
        <v>126.3</v>
      </c>
      <c r="M666" s="69">
        <v>126.3</v>
      </c>
      <c r="N666" s="10" t="s">
        <v>4</v>
      </c>
    </row>
    <row r="667" spans="1:14" ht="17.25" customHeight="1">
      <c r="A667" s="26" t="s">
        <v>14</v>
      </c>
      <c r="B667" s="18">
        <v>18</v>
      </c>
      <c r="C667" s="17">
        <v>12</v>
      </c>
      <c r="D667" s="17">
        <v>2</v>
      </c>
      <c r="E667" s="16" t="s">
        <v>23</v>
      </c>
      <c r="F667" s="28" t="s">
        <v>12</v>
      </c>
      <c r="G667" s="58">
        <f t="shared" si="50"/>
        <v>2064</v>
      </c>
      <c r="H667" s="15">
        <v>2064</v>
      </c>
      <c r="I667" s="15">
        <v>0</v>
      </c>
      <c r="J667" s="46">
        <v>2064</v>
      </c>
      <c r="K667" s="46">
        <v>2064</v>
      </c>
      <c r="L667" s="46">
        <v>2064</v>
      </c>
      <c r="M667" s="69">
        <v>2064</v>
      </c>
      <c r="N667" s="10" t="s">
        <v>4</v>
      </c>
    </row>
    <row r="668" spans="1:14" ht="17.25" customHeight="1">
      <c r="A668" s="26" t="s">
        <v>14</v>
      </c>
      <c r="B668" s="18">
        <v>18</v>
      </c>
      <c r="C668" s="17">
        <v>12</v>
      </c>
      <c r="D668" s="17">
        <v>2</v>
      </c>
      <c r="E668" s="16" t="s">
        <v>22</v>
      </c>
      <c r="F668" s="28" t="s">
        <v>12</v>
      </c>
      <c r="G668" s="58">
        <f t="shared" si="50"/>
        <v>75.599999999999994</v>
      </c>
      <c r="H668" s="15">
        <v>75.599999999999994</v>
      </c>
      <c r="I668" s="15">
        <v>0</v>
      </c>
      <c r="J668" s="46">
        <v>75.599999999999994</v>
      </c>
      <c r="K668" s="46">
        <v>75.599999999999994</v>
      </c>
      <c r="L668" s="46">
        <v>75.599999999999994</v>
      </c>
      <c r="M668" s="69">
        <v>75.599999999999994</v>
      </c>
      <c r="N668" s="10" t="s">
        <v>4</v>
      </c>
    </row>
    <row r="669" spans="1:14" ht="17.25" customHeight="1">
      <c r="A669" s="26" t="s">
        <v>14</v>
      </c>
      <c r="B669" s="18">
        <v>18</v>
      </c>
      <c r="C669" s="17">
        <v>12</v>
      </c>
      <c r="D669" s="17">
        <v>2</v>
      </c>
      <c r="E669" s="16" t="s">
        <v>21</v>
      </c>
      <c r="F669" s="28" t="s">
        <v>12</v>
      </c>
      <c r="G669" s="58">
        <f t="shared" si="50"/>
        <v>100</v>
      </c>
      <c r="H669" s="15">
        <v>100</v>
      </c>
      <c r="I669" s="15">
        <v>0</v>
      </c>
      <c r="J669" s="46">
        <v>100</v>
      </c>
      <c r="K669" s="46">
        <v>100</v>
      </c>
      <c r="L669" s="46">
        <v>100</v>
      </c>
      <c r="M669" s="69">
        <v>100</v>
      </c>
      <c r="N669" s="10" t="s">
        <v>4</v>
      </c>
    </row>
    <row r="670" spans="1:14" ht="17.25" customHeight="1">
      <c r="A670" s="26" t="s">
        <v>14</v>
      </c>
      <c r="B670" s="18">
        <v>18</v>
      </c>
      <c r="C670" s="17">
        <v>12</v>
      </c>
      <c r="D670" s="17">
        <v>2</v>
      </c>
      <c r="E670" s="16" t="s">
        <v>20</v>
      </c>
      <c r="F670" s="28" t="s">
        <v>12</v>
      </c>
      <c r="G670" s="58">
        <f t="shared" si="50"/>
        <v>75</v>
      </c>
      <c r="H670" s="15">
        <v>75</v>
      </c>
      <c r="I670" s="15">
        <v>0</v>
      </c>
      <c r="J670" s="46">
        <v>75</v>
      </c>
      <c r="K670" s="46">
        <v>75</v>
      </c>
      <c r="L670" s="46">
        <v>75</v>
      </c>
      <c r="M670" s="69">
        <v>75</v>
      </c>
      <c r="N670" s="10" t="s">
        <v>4</v>
      </c>
    </row>
    <row r="671" spans="1:14" ht="17.25" customHeight="1">
      <c r="A671" s="26" t="s">
        <v>14</v>
      </c>
      <c r="B671" s="18">
        <v>18</v>
      </c>
      <c r="C671" s="17">
        <v>12</v>
      </c>
      <c r="D671" s="17">
        <v>2</v>
      </c>
      <c r="E671" s="16" t="s">
        <v>19</v>
      </c>
      <c r="F671" s="28" t="s">
        <v>12</v>
      </c>
      <c r="G671" s="58">
        <f t="shared" si="50"/>
        <v>8.6999999999999993</v>
      </c>
      <c r="H671" s="15">
        <v>8.6999999999999993</v>
      </c>
      <c r="I671" s="15">
        <v>0</v>
      </c>
      <c r="J671" s="46">
        <v>8.6999999999999993</v>
      </c>
      <c r="K671" s="46">
        <v>8.6999999999999993</v>
      </c>
      <c r="L671" s="46">
        <v>8.6999999999999993</v>
      </c>
      <c r="M671" s="69">
        <v>8.6999999999999993</v>
      </c>
      <c r="N671" s="10" t="s">
        <v>4</v>
      </c>
    </row>
    <row r="672" spans="1:14" ht="17.25" customHeight="1">
      <c r="A672" s="26" t="s">
        <v>14</v>
      </c>
      <c r="B672" s="18">
        <v>18</v>
      </c>
      <c r="C672" s="17">
        <v>12</v>
      </c>
      <c r="D672" s="17">
        <v>2</v>
      </c>
      <c r="E672" s="16" t="s">
        <v>18</v>
      </c>
      <c r="F672" s="28" t="s">
        <v>12</v>
      </c>
      <c r="G672" s="58">
        <f t="shared" si="50"/>
        <v>7</v>
      </c>
      <c r="H672" s="15">
        <v>7</v>
      </c>
      <c r="I672" s="15">
        <v>0</v>
      </c>
      <c r="J672" s="46">
        <v>7</v>
      </c>
      <c r="K672" s="46">
        <v>7</v>
      </c>
      <c r="L672" s="46">
        <v>7</v>
      </c>
      <c r="M672" s="69">
        <v>7</v>
      </c>
      <c r="N672" s="10" t="s">
        <v>4</v>
      </c>
    </row>
    <row r="673" spans="1:14" ht="17.25" customHeight="1">
      <c r="A673" s="26" t="s">
        <v>14</v>
      </c>
      <c r="B673" s="18">
        <v>18</v>
      </c>
      <c r="C673" s="17">
        <v>12</v>
      </c>
      <c r="D673" s="17">
        <v>2</v>
      </c>
      <c r="E673" s="16" t="s">
        <v>17</v>
      </c>
      <c r="F673" s="28" t="s">
        <v>12</v>
      </c>
      <c r="G673" s="58">
        <f t="shared" ref="G673:G677" si="51">H673+I673</f>
        <v>1000</v>
      </c>
      <c r="H673" s="15">
        <v>1000</v>
      </c>
      <c r="I673" s="15">
        <v>0</v>
      </c>
      <c r="J673" s="46">
        <v>1000</v>
      </c>
      <c r="K673" s="46">
        <v>1000</v>
      </c>
      <c r="L673" s="46">
        <v>1000</v>
      </c>
      <c r="M673" s="69">
        <v>1000</v>
      </c>
      <c r="N673" s="10" t="s">
        <v>4</v>
      </c>
    </row>
    <row r="674" spans="1:14" ht="17.25" customHeight="1">
      <c r="A674" s="26" t="s">
        <v>14</v>
      </c>
      <c r="B674" s="18">
        <v>18</v>
      </c>
      <c r="C674" s="17">
        <v>12</v>
      </c>
      <c r="D674" s="17">
        <v>4</v>
      </c>
      <c r="E674" s="16" t="s">
        <v>16</v>
      </c>
      <c r="F674" s="28" t="s">
        <v>12</v>
      </c>
      <c r="G674" s="58">
        <f t="shared" si="51"/>
        <v>949.1</v>
      </c>
      <c r="H674" s="15">
        <v>949.1</v>
      </c>
      <c r="I674" s="15">
        <v>0</v>
      </c>
      <c r="J674" s="46">
        <v>949.1</v>
      </c>
      <c r="K674" s="46">
        <v>949.1</v>
      </c>
      <c r="L674" s="46">
        <v>949.1</v>
      </c>
      <c r="M674" s="69">
        <v>949.1</v>
      </c>
      <c r="N674" s="10" t="s">
        <v>4</v>
      </c>
    </row>
    <row r="675" spans="1:14" ht="17.25" customHeight="1">
      <c r="A675" s="26" t="s">
        <v>14</v>
      </c>
      <c r="B675" s="18">
        <v>18</v>
      </c>
      <c r="C675" s="17">
        <v>12</v>
      </c>
      <c r="D675" s="17">
        <v>4</v>
      </c>
      <c r="E675" s="16" t="s">
        <v>15</v>
      </c>
      <c r="F675" s="28" t="s">
        <v>12</v>
      </c>
      <c r="G675" s="58">
        <f t="shared" si="51"/>
        <v>380.8</v>
      </c>
      <c r="H675" s="15">
        <v>380.8</v>
      </c>
      <c r="I675" s="15">
        <v>0</v>
      </c>
      <c r="J675" s="46">
        <v>380.8</v>
      </c>
      <c r="K675" s="46">
        <v>380.8</v>
      </c>
      <c r="L675" s="46">
        <v>380.8</v>
      </c>
      <c r="M675" s="69">
        <v>380.8</v>
      </c>
      <c r="N675" s="10" t="s">
        <v>4</v>
      </c>
    </row>
    <row r="676" spans="1:14" ht="17.25" customHeight="1">
      <c r="A676" s="26" t="s">
        <v>14</v>
      </c>
      <c r="B676" s="18">
        <v>18</v>
      </c>
      <c r="C676" s="17">
        <v>12</v>
      </c>
      <c r="D676" s="17">
        <v>4</v>
      </c>
      <c r="E676" s="16" t="s">
        <v>13</v>
      </c>
      <c r="F676" s="28" t="s">
        <v>12</v>
      </c>
      <c r="G676" s="58">
        <f t="shared" si="51"/>
        <v>619.20000000000005</v>
      </c>
      <c r="H676" s="15">
        <v>619.20000000000005</v>
      </c>
      <c r="I676" s="15">
        <v>0</v>
      </c>
      <c r="J676" s="46">
        <v>619.20000000000005</v>
      </c>
      <c r="K676" s="46">
        <v>619.20000000000005</v>
      </c>
      <c r="L676" s="46">
        <v>619.20000000000005</v>
      </c>
      <c r="M676" s="69">
        <v>619.20000000000005</v>
      </c>
      <c r="N676" s="10" t="s">
        <v>4</v>
      </c>
    </row>
    <row r="677" spans="1:14" ht="17.25" customHeight="1">
      <c r="A677" s="26" t="s">
        <v>11</v>
      </c>
      <c r="B677" s="18">
        <v>18</v>
      </c>
      <c r="C677" s="17">
        <v>12</v>
      </c>
      <c r="D677" s="17">
        <v>4</v>
      </c>
      <c r="E677" s="16" t="s">
        <v>10</v>
      </c>
      <c r="F677" s="28" t="s">
        <v>9</v>
      </c>
      <c r="G677" s="58">
        <f t="shared" si="51"/>
        <v>23</v>
      </c>
      <c r="H677" s="15">
        <v>23</v>
      </c>
      <c r="I677" s="15">
        <v>0</v>
      </c>
      <c r="J677" s="46">
        <v>23</v>
      </c>
      <c r="K677" s="46">
        <v>23</v>
      </c>
      <c r="L677" s="46">
        <v>23</v>
      </c>
      <c r="M677" s="69">
        <v>23</v>
      </c>
      <c r="N677" s="10" t="s">
        <v>4</v>
      </c>
    </row>
    <row r="678" spans="1:14" ht="17.25" customHeight="1" thickBot="1">
      <c r="A678" s="27" t="s">
        <v>7</v>
      </c>
      <c r="B678" s="14">
        <v>18</v>
      </c>
      <c r="C678" s="13">
        <v>13</v>
      </c>
      <c r="D678" s="13">
        <v>1</v>
      </c>
      <c r="E678" s="12" t="s">
        <v>6</v>
      </c>
      <c r="F678" s="28" t="s">
        <v>5</v>
      </c>
      <c r="G678" s="58">
        <f t="shared" ref="G678" si="52">H678+I678</f>
        <v>1607</v>
      </c>
      <c r="H678" s="11">
        <v>1607</v>
      </c>
      <c r="I678" s="11">
        <v>0</v>
      </c>
      <c r="J678" s="49">
        <v>1607</v>
      </c>
      <c r="K678" s="49">
        <v>1607</v>
      </c>
      <c r="L678" s="49">
        <v>1607</v>
      </c>
      <c r="M678" s="69">
        <v>1607</v>
      </c>
      <c r="N678" s="10" t="s">
        <v>4</v>
      </c>
    </row>
    <row r="679" spans="1:14" ht="0.75" customHeight="1" thickBot="1">
      <c r="A679" s="40" t="s">
        <v>1</v>
      </c>
      <c r="B679" s="7">
        <v>0</v>
      </c>
      <c r="C679" s="7">
        <v>0</v>
      </c>
      <c r="D679" s="7">
        <v>0</v>
      </c>
      <c r="E679" s="7" t="s">
        <v>3</v>
      </c>
      <c r="F679" s="2" t="s">
        <v>2</v>
      </c>
      <c r="G679" s="59">
        <f>H679+I679</f>
        <v>2088023.2</v>
      </c>
      <c r="H679" s="9">
        <v>1884316.2</v>
      </c>
      <c r="I679" s="2">
        <v>203707</v>
      </c>
      <c r="J679" s="45">
        <v>289.39999999999998</v>
      </c>
      <c r="K679" s="2">
        <v>0</v>
      </c>
      <c r="L679" s="2">
        <v>2190204.2000000002</v>
      </c>
      <c r="M679" s="2"/>
      <c r="N679" s="2"/>
    </row>
    <row r="680" spans="1:14" ht="11.25" customHeight="1" thickBot="1">
      <c r="A680" s="41"/>
      <c r="B680" s="42"/>
      <c r="C680" s="42"/>
      <c r="D680" s="43"/>
      <c r="E680" s="43"/>
      <c r="F680" s="56" t="s">
        <v>1</v>
      </c>
      <c r="G680" s="60">
        <f>H680+I680</f>
        <v>2088023.2</v>
      </c>
      <c r="H680" s="55">
        <f>H9+H27+H185+H198+H212</f>
        <v>1884316.2</v>
      </c>
      <c r="I680" s="55">
        <f>I9+I27+I185+I198+I212</f>
        <v>203707</v>
      </c>
      <c r="J680" s="54" t="e">
        <f>J212+J198+J185+J27+J9</f>
        <v>#REF!</v>
      </c>
      <c r="K680" s="44" t="e">
        <f>L9+L27+L185+L198+L212</f>
        <v>#REF!</v>
      </c>
      <c r="L680" s="44" t="e">
        <f>#REF!+#REF!+#REF!+#REF!+#REF!</f>
        <v>#REF!</v>
      </c>
      <c r="M680" s="44">
        <f>M9+M27+M185+M198+M212</f>
        <v>1600178.7000000009</v>
      </c>
    </row>
    <row r="681" spans="1:14" ht="11.25" customHeight="1">
      <c r="A681" s="8"/>
      <c r="B681" s="6"/>
      <c r="C681" s="5"/>
      <c r="D681" s="2"/>
      <c r="E681" s="2"/>
      <c r="F681" s="2"/>
      <c r="G681" s="2"/>
      <c r="H681" s="2"/>
      <c r="I681" s="2"/>
      <c r="J681" s="52"/>
      <c r="K681" s="2"/>
      <c r="L681" s="2"/>
      <c r="M681" s="2"/>
    </row>
    <row r="682" spans="1:14" ht="11.25" customHeight="1">
      <c r="A682" s="8"/>
      <c r="B682" s="6"/>
      <c r="C682" s="5"/>
      <c r="D682" s="2"/>
      <c r="E682" s="2"/>
      <c r="F682" s="2"/>
      <c r="G682" s="2"/>
      <c r="H682" s="7"/>
      <c r="I682" s="2"/>
      <c r="J682" s="66"/>
      <c r="K682" s="2"/>
      <c r="L682" s="2"/>
      <c r="M682" s="2"/>
    </row>
    <row r="683" spans="1:14" ht="11.25" customHeight="1">
      <c r="A683" s="8"/>
      <c r="B683" s="6"/>
      <c r="C683" s="5"/>
      <c r="D683" s="2"/>
      <c r="E683" s="2"/>
      <c r="F683" s="4"/>
      <c r="G683" s="4"/>
      <c r="H683" s="2"/>
      <c r="I683" s="2"/>
      <c r="J683" s="66"/>
      <c r="K683" s="2"/>
      <c r="L683" s="2"/>
      <c r="M683" s="2"/>
    </row>
    <row r="684" spans="1:14" ht="11.25" customHeight="1">
      <c r="A684" s="3"/>
      <c r="B684" s="181"/>
      <c r="C684" s="181"/>
      <c r="D684" s="2"/>
      <c r="E684" s="2"/>
      <c r="F684" s="181" t="s">
        <v>0</v>
      </c>
      <c r="G684" s="181"/>
      <c r="H684" s="2"/>
      <c r="I684" s="2"/>
      <c r="J684" s="66"/>
      <c r="K684" s="2"/>
      <c r="L684" s="2"/>
      <c r="M684" s="2"/>
    </row>
    <row r="685" spans="1:14" ht="11.25" customHeight="1">
      <c r="A685" s="3"/>
      <c r="B685" s="2"/>
      <c r="C685" s="2"/>
      <c r="D685" s="2"/>
      <c r="E685" s="2"/>
      <c r="F685" s="2"/>
      <c r="G685" s="2"/>
      <c r="H685" s="2"/>
      <c r="I685" s="2"/>
      <c r="J685" s="66"/>
      <c r="K685" s="2"/>
      <c r="L685" s="2"/>
      <c r="M685" s="2"/>
    </row>
  </sheetData>
  <mergeCells count="12">
    <mergeCell ref="J6:L6"/>
    <mergeCell ref="M7:M8"/>
    <mergeCell ref="B684:C684"/>
    <mergeCell ref="F684:G684"/>
    <mergeCell ref="J7:J8"/>
    <mergeCell ref="A1:H1"/>
    <mergeCell ref="A2:H2"/>
    <mergeCell ref="G7:G8"/>
    <mergeCell ref="H7:H8"/>
    <mergeCell ref="I7:I8"/>
    <mergeCell ref="A6:A8"/>
    <mergeCell ref="B6:F7"/>
  </mergeCells>
  <pageMargins left="0.74803148667643404" right="0.196850393700787" top="0.999999984981507" bottom="0.606299197579932" header="0.499999992490753" footer="0.499999992490753"/>
  <pageSetup paperSize="9" scale="75" fitToHeight="0" orientation="portrait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topLeftCell="A20" workbookViewId="0">
      <selection activeCell="L37" sqref="L37"/>
    </sheetView>
  </sheetViews>
  <sheetFormatPr defaultColWidth="9.140625" defaultRowHeight="12.75"/>
  <cols>
    <col min="1" max="1" width="5.5703125" style="85" customWidth="1"/>
    <col min="2" max="2" width="25.5703125" style="85" customWidth="1"/>
    <col min="3" max="3" width="46.28515625" style="85" customWidth="1"/>
    <col min="4" max="4" width="21.140625" style="86" customWidth="1"/>
    <col min="5" max="5" width="19.85546875" style="86" customWidth="1"/>
    <col min="6" max="6" width="13.42578125" style="85" customWidth="1"/>
    <col min="7" max="7" width="9.140625" style="85"/>
    <col min="8" max="8" width="9.140625" style="86"/>
    <col min="9" max="9" width="9.140625" style="85"/>
    <col min="10" max="10" width="0" style="85" hidden="1" customWidth="1"/>
    <col min="11" max="257" width="9.140625" style="85"/>
    <col min="258" max="258" width="25.5703125" style="85" customWidth="1"/>
    <col min="259" max="259" width="41.42578125" style="85" customWidth="1"/>
    <col min="260" max="260" width="21.140625" style="85" customWidth="1"/>
    <col min="261" max="261" width="19.85546875" style="85" customWidth="1"/>
    <col min="262" max="262" width="13.42578125" style="85" customWidth="1"/>
    <col min="263" max="265" width="9.140625" style="85"/>
    <col min="266" max="266" width="0" style="85" hidden="1" customWidth="1"/>
    <col min="267" max="513" width="9.140625" style="85"/>
    <col min="514" max="514" width="25.5703125" style="85" customWidth="1"/>
    <col min="515" max="515" width="41.42578125" style="85" customWidth="1"/>
    <col min="516" max="516" width="21.140625" style="85" customWidth="1"/>
    <col min="517" max="517" width="19.85546875" style="85" customWidth="1"/>
    <col min="518" max="518" width="13.42578125" style="85" customWidth="1"/>
    <col min="519" max="521" width="9.140625" style="85"/>
    <col min="522" max="522" width="0" style="85" hidden="1" customWidth="1"/>
    <col min="523" max="769" width="9.140625" style="85"/>
    <col min="770" max="770" width="25.5703125" style="85" customWidth="1"/>
    <col min="771" max="771" width="41.42578125" style="85" customWidth="1"/>
    <col min="772" max="772" width="21.140625" style="85" customWidth="1"/>
    <col min="773" max="773" width="19.85546875" style="85" customWidth="1"/>
    <col min="774" max="774" width="13.42578125" style="85" customWidth="1"/>
    <col min="775" max="777" width="9.140625" style="85"/>
    <col min="778" max="778" width="0" style="85" hidden="1" customWidth="1"/>
    <col min="779" max="1025" width="9.140625" style="85"/>
    <col min="1026" max="1026" width="25.5703125" style="85" customWidth="1"/>
    <col min="1027" max="1027" width="41.42578125" style="85" customWidth="1"/>
    <col min="1028" max="1028" width="21.140625" style="85" customWidth="1"/>
    <col min="1029" max="1029" width="19.85546875" style="85" customWidth="1"/>
    <col min="1030" max="1030" width="13.42578125" style="85" customWidth="1"/>
    <col min="1031" max="1033" width="9.140625" style="85"/>
    <col min="1034" max="1034" width="0" style="85" hidden="1" customWidth="1"/>
    <col min="1035" max="1281" width="9.140625" style="85"/>
    <col min="1282" max="1282" width="25.5703125" style="85" customWidth="1"/>
    <col min="1283" max="1283" width="41.42578125" style="85" customWidth="1"/>
    <col min="1284" max="1284" width="21.140625" style="85" customWidth="1"/>
    <col min="1285" max="1285" width="19.85546875" style="85" customWidth="1"/>
    <col min="1286" max="1286" width="13.42578125" style="85" customWidth="1"/>
    <col min="1287" max="1289" width="9.140625" style="85"/>
    <col min="1290" max="1290" width="0" style="85" hidden="1" customWidth="1"/>
    <col min="1291" max="1537" width="9.140625" style="85"/>
    <col min="1538" max="1538" width="25.5703125" style="85" customWidth="1"/>
    <col min="1539" max="1539" width="41.42578125" style="85" customWidth="1"/>
    <col min="1540" max="1540" width="21.140625" style="85" customWidth="1"/>
    <col min="1541" max="1541" width="19.85546875" style="85" customWidth="1"/>
    <col min="1542" max="1542" width="13.42578125" style="85" customWidth="1"/>
    <col min="1543" max="1545" width="9.140625" style="85"/>
    <col min="1546" max="1546" width="0" style="85" hidden="1" customWidth="1"/>
    <col min="1547" max="1793" width="9.140625" style="85"/>
    <col min="1794" max="1794" width="25.5703125" style="85" customWidth="1"/>
    <col min="1795" max="1795" width="41.42578125" style="85" customWidth="1"/>
    <col min="1796" max="1796" width="21.140625" style="85" customWidth="1"/>
    <col min="1797" max="1797" width="19.85546875" style="85" customWidth="1"/>
    <col min="1798" max="1798" width="13.42578125" style="85" customWidth="1"/>
    <col min="1799" max="1801" width="9.140625" style="85"/>
    <col min="1802" max="1802" width="0" style="85" hidden="1" customWidth="1"/>
    <col min="1803" max="2049" width="9.140625" style="85"/>
    <col min="2050" max="2050" width="25.5703125" style="85" customWidth="1"/>
    <col min="2051" max="2051" width="41.42578125" style="85" customWidth="1"/>
    <col min="2052" max="2052" width="21.140625" style="85" customWidth="1"/>
    <col min="2053" max="2053" width="19.85546875" style="85" customWidth="1"/>
    <col min="2054" max="2054" width="13.42578125" style="85" customWidth="1"/>
    <col min="2055" max="2057" width="9.140625" style="85"/>
    <col min="2058" max="2058" width="0" style="85" hidden="1" customWidth="1"/>
    <col min="2059" max="2305" width="9.140625" style="85"/>
    <col min="2306" max="2306" width="25.5703125" style="85" customWidth="1"/>
    <col min="2307" max="2307" width="41.42578125" style="85" customWidth="1"/>
    <col min="2308" max="2308" width="21.140625" style="85" customWidth="1"/>
    <col min="2309" max="2309" width="19.85546875" style="85" customWidth="1"/>
    <col min="2310" max="2310" width="13.42578125" style="85" customWidth="1"/>
    <col min="2311" max="2313" width="9.140625" style="85"/>
    <col min="2314" max="2314" width="0" style="85" hidden="1" customWidth="1"/>
    <col min="2315" max="2561" width="9.140625" style="85"/>
    <col min="2562" max="2562" width="25.5703125" style="85" customWidth="1"/>
    <col min="2563" max="2563" width="41.42578125" style="85" customWidth="1"/>
    <col min="2564" max="2564" width="21.140625" style="85" customWidth="1"/>
    <col min="2565" max="2565" width="19.85546875" style="85" customWidth="1"/>
    <col min="2566" max="2566" width="13.42578125" style="85" customWidth="1"/>
    <col min="2567" max="2569" width="9.140625" style="85"/>
    <col min="2570" max="2570" width="0" style="85" hidden="1" customWidth="1"/>
    <col min="2571" max="2817" width="9.140625" style="85"/>
    <col min="2818" max="2818" width="25.5703125" style="85" customWidth="1"/>
    <col min="2819" max="2819" width="41.42578125" style="85" customWidth="1"/>
    <col min="2820" max="2820" width="21.140625" style="85" customWidth="1"/>
    <col min="2821" max="2821" width="19.85546875" style="85" customWidth="1"/>
    <col min="2822" max="2822" width="13.42578125" style="85" customWidth="1"/>
    <col min="2823" max="2825" width="9.140625" style="85"/>
    <col min="2826" max="2826" width="0" style="85" hidden="1" customWidth="1"/>
    <col min="2827" max="3073" width="9.140625" style="85"/>
    <col min="3074" max="3074" width="25.5703125" style="85" customWidth="1"/>
    <col min="3075" max="3075" width="41.42578125" style="85" customWidth="1"/>
    <col min="3076" max="3076" width="21.140625" style="85" customWidth="1"/>
    <col min="3077" max="3077" width="19.85546875" style="85" customWidth="1"/>
    <col min="3078" max="3078" width="13.42578125" style="85" customWidth="1"/>
    <col min="3079" max="3081" width="9.140625" style="85"/>
    <col min="3082" max="3082" width="0" style="85" hidden="1" customWidth="1"/>
    <col min="3083" max="3329" width="9.140625" style="85"/>
    <col min="3330" max="3330" width="25.5703125" style="85" customWidth="1"/>
    <col min="3331" max="3331" width="41.42578125" style="85" customWidth="1"/>
    <col min="3332" max="3332" width="21.140625" style="85" customWidth="1"/>
    <col min="3333" max="3333" width="19.85546875" style="85" customWidth="1"/>
    <col min="3334" max="3334" width="13.42578125" style="85" customWidth="1"/>
    <col min="3335" max="3337" width="9.140625" style="85"/>
    <col min="3338" max="3338" width="0" style="85" hidden="1" customWidth="1"/>
    <col min="3339" max="3585" width="9.140625" style="85"/>
    <col min="3586" max="3586" width="25.5703125" style="85" customWidth="1"/>
    <col min="3587" max="3587" width="41.42578125" style="85" customWidth="1"/>
    <col min="3588" max="3588" width="21.140625" style="85" customWidth="1"/>
    <col min="3589" max="3589" width="19.85546875" style="85" customWidth="1"/>
    <col min="3590" max="3590" width="13.42578125" style="85" customWidth="1"/>
    <col min="3591" max="3593" width="9.140625" style="85"/>
    <col min="3594" max="3594" width="0" style="85" hidden="1" customWidth="1"/>
    <col min="3595" max="3841" width="9.140625" style="85"/>
    <col min="3842" max="3842" width="25.5703125" style="85" customWidth="1"/>
    <col min="3843" max="3843" width="41.42578125" style="85" customWidth="1"/>
    <col min="3844" max="3844" width="21.140625" style="85" customWidth="1"/>
    <col min="3845" max="3845" width="19.85546875" style="85" customWidth="1"/>
    <col min="3846" max="3846" width="13.42578125" style="85" customWidth="1"/>
    <col min="3847" max="3849" width="9.140625" style="85"/>
    <col min="3850" max="3850" width="0" style="85" hidden="1" customWidth="1"/>
    <col min="3851" max="4097" width="9.140625" style="85"/>
    <col min="4098" max="4098" width="25.5703125" style="85" customWidth="1"/>
    <col min="4099" max="4099" width="41.42578125" style="85" customWidth="1"/>
    <col min="4100" max="4100" width="21.140625" style="85" customWidth="1"/>
    <col min="4101" max="4101" width="19.85546875" style="85" customWidth="1"/>
    <col min="4102" max="4102" width="13.42578125" style="85" customWidth="1"/>
    <col min="4103" max="4105" width="9.140625" style="85"/>
    <col min="4106" max="4106" width="0" style="85" hidden="1" customWidth="1"/>
    <col min="4107" max="4353" width="9.140625" style="85"/>
    <col min="4354" max="4354" width="25.5703125" style="85" customWidth="1"/>
    <col min="4355" max="4355" width="41.42578125" style="85" customWidth="1"/>
    <col min="4356" max="4356" width="21.140625" style="85" customWidth="1"/>
    <col min="4357" max="4357" width="19.85546875" style="85" customWidth="1"/>
    <col min="4358" max="4358" width="13.42578125" style="85" customWidth="1"/>
    <col min="4359" max="4361" width="9.140625" style="85"/>
    <col min="4362" max="4362" width="0" style="85" hidden="1" customWidth="1"/>
    <col min="4363" max="4609" width="9.140625" style="85"/>
    <col min="4610" max="4610" width="25.5703125" style="85" customWidth="1"/>
    <col min="4611" max="4611" width="41.42578125" style="85" customWidth="1"/>
    <col min="4612" max="4612" width="21.140625" style="85" customWidth="1"/>
    <col min="4613" max="4613" width="19.85546875" style="85" customWidth="1"/>
    <col min="4614" max="4614" width="13.42578125" style="85" customWidth="1"/>
    <col min="4615" max="4617" width="9.140625" style="85"/>
    <col min="4618" max="4618" width="0" style="85" hidden="1" customWidth="1"/>
    <col min="4619" max="4865" width="9.140625" style="85"/>
    <col min="4866" max="4866" width="25.5703125" style="85" customWidth="1"/>
    <col min="4867" max="4867" width="41.42578125" style="85" customWidth="1"/>
    <col min="4868" max="4868" width="21.140625" style="85" customWidth="1"/>
    <col min="4869" max="4869" width="19.85546875" style="85" customWidth="1"/>
    <col min="4870" max="4870" width="13.42578125" style="85" customWidth="1"/>
    <col min="4871" max="4873" width="9.140625" style="85"/>
    <col min="4874" max="4874" width="0" style="85" hidden="1" customWidth="1"/>
    <col min="4875" max="5121" width="9.140625" style="85"/>
    <col min="5122" max="5122" width="25.5703125" style="85" customWidth="1"/>
    <col min="5123" max="5123" width="41.42578125" style="85" customWidth="1"/>
    <col min="5124" max="5124" width="21.140625" style="85" customWidth="1"/>
    <col min="5125" max="5125" width="19.85546875" style="85" customWidth="1"/>
    <col min="5126" max="5126" width="13.42578125" style="85" customWidth="1"/>
    <col min="5127" max="5129" width="9.140625" style="85"/>
    <col min="5130" max="5130" width="0" style="85" hidden="1" customWidth="1"/>
    <col min="5131" max="5377" width="9.140625" style="85"/>
    <col min="5378" max="5378" width="25.5703125" style="85" customWidth="1"/>
    <col min="5379" max="5379" width="41.42578125" style="85" customWidth="1"/>
    <col min="5380" max="5380" width="21.140625" style="85" customWidth="1"/>
    <col min="5381" max="5381" width="19.85546875" style="85" customWidth="1"/>
    <col min="5382" max="5382" width="13.42578125" style="85" customWidth="1"/>
    <col min="5383" max="5385" width="9.140625" style="85"/>
    <col min="5386" max="5386" width="0" style="85" hidden="1" customWidth="1"/>
    <col min="5387" max="5633" width="9.140625" style="85"/>
    <col min="5634" max="5634" width="25.5703125" style="85" customWidth="1"/>
    <col min="5635" max="5635" width="41.42578125" style="85" customWidth="1"/>
    <col min="5636" max="5636" width="21.140625" style="85" customWidth="1"/>
    <col min="5637" max="5637" width="19.85546875" style="85" customWidth="1"/>
    <col min="5638" max="5638" width="13.42578125" style="85" customWidth="1"/>
    <col min="5639" max="5641" width="9.140625" style="85"/>
    <col min="5642" max="5642" width="0" style="85" hidden="1" customWidth="1"/>
    <col min="5643" max="5889" width="9.140625" style="85"/>
    <col min="5890" max="5890" width="25.5703125" style="85" customWidth="1"/>
    <col min="5891" max="5891" width="41.42578125" style="85" customWidth="1"/>
    <col min="5892" max="5892" width="21.140625" style="85" customWidth="1"/>
    <col min="5893" max="5893" width="19.85546875" style="85" customWidth="1"/>
    <col min="5894" max="5894" width="13.42578125" style="85" customWidth="1"/>
    <col min="5895" max="5897" width="9.140625" style="85"/>
    <col min="5898" max="5898" width="0" style="85" hidden="1" customWidth="1"/>
    <col min="5899" max="6145" width="9.140625" style="85"/>
    <col min="6146" max="6146" width="25.5703125" style="85" customWidth="1"/>
    <col min="6147" max="6147" width="41.42578125" style="85" customWidth="1"/>
    <col min="6148" max="6148" width="21.140625" style="85" customWidth="1"/>
    <col min="6149" max="6149" width="19.85546875" style="85" customWidth="1"/>
    <col min="6150" max="6150" width="13.42578125" style="85" customWidth="1"/>
    <col min="6151" max="6153" width="9.140625" style="85"/>
    <col min="6154" max="6154" width="0" style="85" hidden="1" customWidth="1"/>
    <col min="6155" max="6401" width="9.140625" style="85"/>
    <col min="6402" max="6402" width="25.5703125" style="85" customWidth="1"/>
    <col min="6403" max="6403" width="41.42578125" style="85" customWidth="1"/>
    <col min="6404" max="6404" width="21.140625" style="85" customWidth="1"/>
    <col min="6405" max="6405" width="19.85546875" style="85" customWidth="1"/>
    <col min="6406" max="6406" width="13.42578125" style="85" customWidth="1"/>
    <col min="6407" max="6409" width="9.140625" style="85"/>
    <col min="6410" max="6410" width="0" style="85" hidden="1" customWidth="1"/>
    <col min="6411" max="6657" width="9.140625" style="85"/>
    <col min="6658" max="6658" width="25.5703125" style="85" customWidth="1"/>
    <col min="6659" max="6659" width="41.42578125" style="85" customWidth="1"/>
    <col min="6660" max="6660" width="21.140625" style="85" customWidth="1"/>
    <col min="6661" max="6661" width="19.85546875" style="85" customWidth="1"/>
    <col min="6662" max="6662" width="13.42578125" style="85" customWidth="1"/>
    <col min="6663" max="6665" width="9.140625" style="85"/>
    <col min="6666" max="6666" width="0" style="85" hidden="1" customWidth="1"/>
    <col min="6667" max="6913" width="9.140625" style="85"/>
    <col min="6914" max="6914" width="25.5703125" style="85" customWidth="1"/>
    <col min="6915" max="6915" width="41.42578125" style="85" customWidth="1"/>
    <col min="6916" max="6916" width="21.140625" style="85" customWidth="1"/>
    <col min="6917" max="6917" width="19.85546875" style="85" customWidth="1"/>
    <col min="6918" max="6918" width="13.42578125" style="85" customWidth="1"/>
    <col min="6919" max="6921" width="9.140625" style="85"/>
    <col min="6922" max="6922" width="0" style="85" hidden="1" customWidth="1"/>
    <col min="6923" max="7169" width="9.140625" style="85"/>
    <col min="7170" max="7170" width="25.5703125" style="85" customWidth="1"/>
    <col min="7171" max="7171" width="41.42578125" style="85" customWidth="1"/>
    <col min="7172" max="7172" width="21.140625" style="85" customWidth="1"/>
    <col min="7173" max="7173" width="19.85546875" style="85" customWidth="1"/>
    <col min="7174" max="7174" width="13.42578125" style="85" customWidth="1"/>
    <col min="7175" max="7177" width="9.140625" style="85"/>
    <col min="7178" max="7178" width="0" style="85" hidden="1" customWidth="1"/>
    <col min="7179" max="7425" width="9.140625" style="85"/>
    <col min="7426" max="7426" width="25.5703125" style="85" customWidth="1"/>
    <col min="7427" max="7427" width="41.42578125" style="85" customWidth="1"/>
    <col min="7428" max="7428" width="21.140625" style="85" customWidth="1"/>
    <col min="7429" max="7429" width="19.85546875" style="85" customWidth="1"/>
    <col min="7430" max="7430" width="13.42578125" style="85" customWidth="1"/>
    <col min="7431" max="7433" width="9.140625" style="85"/>
    <col min="7434" max="7434" width="0" style="85" hidden="1" customWidth="1"/>
    <col min="7435" max="7681" width="9.140625" style="85"/>
    <col min="7682" max="7682" width="25.5703125" style="85" customWidth="1"/>
    <col min="7683" max="7683" width="41.42578125" style="85" customWidth="1"/>
    <col min="7684" max="7684" width="21.140625" style="85" customWidth="1"/>
    <col min="7685" max="7685" width="19.85546875" style="85" customWidth="1"/>
    <col min="7686" max="7686" width="13.42578125" style="85" customWidth="1"/>
    <col min="7687" max="7689" width="9.140625" style="85"/>
    <col min="7690" max="7690" width="0" style="85" hidden="1" customWidth="1"/>
    <col min="7691" max="7937" width="9.140625" style="85"/>
    <col min="7938" max="7938" width="25.5703125" style="85" customWidth="1"/>
    <col min="7939" max="7939" width="41.42578125" style="85" customWidth="1"/>
    <col min="7940" max="7940" width="21.140625" style="85" customWidth="1"/>
    <col min="7941" max="7941" width="19.85546875" style="85" customWidth="1"/>
    <col min="7942" max="7942" width="13.42578125" style="85" customWidth="1"/>
    <col min="7943" max="7945" width="9.140625" style="85"/>
    <col min="7946" max="7946" width="0" style="85" hidden="1" customWidth="1"/>
    <col min="7947" max="8193" width="9.140625" style="85"/>
    <col min="8194" max="8194" width="25.5703125" style="85" customWidth="1"/>
    <col min="8195" max="8195" width="41.42578125" style="85" customWidth="1"/>
    <col min="8196" max="8196" width="21.140625" style="85" customWidth="1"/>
    <col min="8197" max="8197" width="19.85546875" style="85" customWidth="1"/>
    <col min="8198" max="8198" width="13.42578125" style="85" customWidth="1"/>
    <col min="8199" max="8201" width="9.140625" style="85"/>
    <col min="8202" max="8202" width="0" style="85" hidden="1" customWidth="1"/>
    <col min="8203" max="8449" width="9.140625" style="85"/>
    <col min="8450" max="8450" width="25.5703125" style="85" customWidth="1"/>
    <col min="8451" max="8451" width="41.42578125" style="85" customWidth="1"/>
    <col min="8452" max="8452" width="21.140625" style="85" customWidth="1"/>
    <col min="8453" max="8453" width="19.85546875" style="85" customWidth="1"/>
    <col min="8454" max="8454" width="13.42578125" style="85" customWidth="1"/>
    <col min="8455" max="8457" width="9.140625" style="85"/>
    <col min="8458" max="8458" width="0" style="85" hidden="1" customWidth="1"/>
    <col min="8459" max="8705" width="9.140625" style="85"/>
    <col min="8706" max="8706" width="25.5703125" style="85" customWidth="1"/>
    <col min="8707" max="8707" width="41.42578125" style="85" customWidth="1"/>
    <col min="8708" max="8708" width="21.140625" style="85" customWidth="1"/>
    <col min="8709" max="8709" width="19.85546875" style="85" customWidth="1"/>
    <col min="8710" max="8710" width="13.42578125" style="85" customWidth="1"/>
    <col min="8711" max="8713" width="9.140625" style="85"/>
    <col min="8714" max="8714" width="0" style="85" hidden="1" customWidth="1"/>
    <col min="8715" max="8961" width="9.140625" style="85"/>
    <col min="8962" max="8962" width="25.5703125" style="85" customWidth="1"/>
    <col min="8963" max="8963" width="41.42578125" style="85" customWidth="1"/>
    <col min="8964" max="8964" width="21.140625" style="85" customWidth="1"/>
    <col min="8965" max="8965" width="19.85546875" style="85" customWidth="1"/>
    <col min="8966" max="8966" width="13.42578125" style="85" customWidth="1"/>
    <col min="8967" max="8969" width="9.140625" style="85"/>
    <col min="8970" max="8970" width="0" style="85" hidden="1" customWidth="1"/>
    <col min="8971" max="9217" width="9.140625" style="85"/>
    <col min="9218" max="9218" width="25.5703125" style="85" customWidth="1"/>
    <col min="9219" max="9219" width="41.42578125" style="85" customWidth="1"/>
    <col min="9220" max="9220" width="21.140625" style="85" customWidth="1"/>
    <col min="9221" max="9221" width="19.85546875" style="85" customWidth="1"/>
    <col min="9222" max="9222" width="13.42578125" style="85" customWidth="1"/>
    <col min="9223" max="9225" width="9.140625" style="85"/>
    <col min="9226" max="9226" width="0" style="85" hidden="1" customWidth="1"/>
    <col min="9227" max="9473" width="9.140625" style="85"/>
    <col min="9474" max="9474" width="25.5703125" style="85" customWidth="1"/>
    <col min="9475" max="9475" width="41.42578125" style="85" customWidth="1"/>
    <col min="9476" max="9476" width="21.140625" style="85" customWidth="1"/>
    <col min="9477" max="9477" width="19.85546875" style="85" customWidth="1"/>
    <col min="9478" max="9478" width="13.42578125" style="85" customWidth="1"/>
    <col min="9479" max="9481" width="9.140625" style="85"/>
    <col min="9482" max="9482" width="0" style="85" hidden="1" customWidth="1"/>
    <col min="9483" max="9729" width="9.140625" style="85"/>
    <col min="9730" max="9730" width="25.5703125" style="85" customWidth="1"/>
    <col min="9731" max="9731" width="41.42578125" style="85" customWidth="1"/>
    <col min="9732" max="9732" width="21.140625" style="85" customWidth="1"/>
    <col min="9733" max="9733" width="19.85546875" style="85" customWidth="1"/>
    <col min="9734" max="9734" width="13.42578125" style="85" customWidth="1"/>
    <col min="9735" max="9737" width="9.140625" style="85"/>
    <col min="9738" max="9738" width="0" style="85" hidden="1" customWidth="1"/>
    <col min="9739" max="9985" width="9.140625" style="85"/>
    <col min="9986" max="9986" width="25.5703125" style="85" customWidth="1"/>
    <col min="9987" max="9987" width="41.42578125" style="85" customWidth="1"/>
    <col min="9988" max="9988" width="21.140625" style="85" customWidth="1"/>
    <col min="9989" max="9989" width="19.85546875" style="85" customWidth="1"/>
    <col min="9990" max="9990" width="13.42578125" style="85" customWidth="1"/>
    <col min="9991" max="9993" width="9.140625" style="85"/>
    <col min="9994" max="9994" width="0" style="85" hidden="1" customWidth="1"/>
    <col min="9995" max="10241" width="9.140625" style="85"/>
    <col min="10242" max="10242" width="25.5703125" style="85" customWidth="1"/>
    <col min="10243" max="10243" width="41.42578125" style="85" customWidth="1"/>
    <col min="10244" max="10244" width="21.140625" style="85" customWidth="1"/>
    <col min="10245" max="10245" width="19.85546875" style="85" customWidth="1"/>
    <col min="10246" max="10246" width="13.42578125" style="85" customWidth="1"/>
    <col min="10247" max="10249" width="9.140625" style="85"/>
    <col min="10250" max="10250" width="0" style="85" hidden="1" customWidth="1"/>
    <col min="10251" max="10497" width="9.140625" style="85"/>
    <col min="10498" max="10498" width="25.5703125" style="85" customWidth="1"/>
    <col min="10499" max="10499" width="41.42578125" style="85" customWidth="1"/>
    <col min="10500" max="10500" width="21.140625" style="85" customWidth="1"/>
    <col min="10501" max="10501" width="19.85546875" style="85" customWidth="1"/>
    <col min="10502" max="10502" width="13.42578125" style="85" customWidth="1"/>
    <col min="10503" max="10505" width="9.140625" style="85"/>
    <col min="10506" max="10506" width="0" style="85" hidden="1" customWidth="1"/>
    <col min="10507" max="10753" width="9.140625" style="85"/>
    <col min="10754" max="10754" width="25.5703125" style="85" customWidth="1"/>
    <col min="10755" max="10755" width="41.42578125" style="85" customWidth="1"/>
    <col min="10756" max="10756" width="21.140625" style="85" customWidth="1"/>
    <col min="10757" max="10757" width="19.85546875" style="85" customWidth="1"/>
    <col min="10758" max="10758" width="13.42578125" style="85" customWidth="1"/>
    <col min="10759" max="10761" width="9.140625" style="85"/>
    <col min="10762" max="10762" width="0" style="85" hidden="1" customWidth="1"/>
    <col min="10763" max="11009" width="9.140625" style="85"/>
    <col min="11010" max="11010" width="25.5703125" style="85" customWidth="1"/>
    <col min="11011" max="11011" width="41.42578125" style="85" customWidth="1"/>
    <col min="11012" max="11012" width="21.140625" style="85" customWidth="1"/>
    <col min="11013" max="11013" width="19.85546875" style="85" customWidth="1"/>
    <col min="11014" max="11014" width="13.42578125" style="85" customWidth="1"/>
    <col min="11015" max="11017" width="9.140625" style="85"/>
    <col min="11018" max="11018" width="0" style="85" hidden="1" customWidth="1"/>
    <col min="11019" max="11265" width="9.140625" style="85"/>
    <col min="11266" max="11266" width="25.5703125" style="85" customWidth="1"/>
    <col min="11267" max="11267" width="41.42578125" style="85" customWidth="1"/>
    <col min="11268" max="11268" width="21.140625" style="85" customWidth="1"/>
    <col min="11269" max="11269" width="19.85546875" style="85" customWidth="1"/>
    <col min="11270" max="11270" width="13.42578125" style="85" customWidth="1"/>
    <col min="11271" max="11273" width="9.140625" style="85"/>
    <col min="11274" max="11274" width="0" style="85" hidden="1" customWidth="1"/>
    <col min="11275" max="11521" width="9.140625" style="85"/>
    <col min="11522" max="11522" width="25.5703125" style="85" customWidth="1"/>
    <col min="11523" max="11523" width="41.42578125" style="85" customWidth="1"/>
    <col min="11524" max="11524" width="21.140625" style="85" customWidth="1"/>
    <col min="11525" max="11525" width="19.85546875" style="85" customWidth="1"/>
    <col min="11526" max="11526" width="13.42578125" style="85" customWidth="1"/>
    <col min="11527" max="11529" width="9.140625" style="85"/>
    <col min="11530" max="11530" width="0" style="85" hidden="1" customWidth="1"/>
    <col min="11531" max="11777" width="9.140625" style="85"/>
    <col min="11778" max="11778" width="25.5703125" style="85" customWidth="1"/>
    <col min="11779" max="11779" width="41.42578125" style="85" customWidth="1"/>
    <col min="11780" max="11780" width="21.140625" style="85" customWidth="1"/>
    <col min="11781" max="11781" width="19.85546875" style="85" customWidth="1"/>
    <col min="11782" max="11782" width="13.42578125" style="85" customWidth="1"/>
    <col min="11783" max="11785" width="9.140625" style="85"/>
    <col min="11786" max="11786" width="0" style="85" hidden="1" customWidth="1"/>
    <col min="11787" max="12033" width="9.140625" style="85"/>
    <col min="12034" max="12034" width="25.5703125" style="85" customWidth="1"/>
    <col min="12035" max="12035" width="41.42578125" style="85" customWidth="1"/>
    <col min="12036" max="12036" width="21.140625" style="85" customWidth="1"/>
    <col min="12037" max="12037" width="19.85546875" style="85" customWidth="1"/>
    <col min="12038" max="12038" width="13.42578125" style="85" customWidth="1"/>
    <col min="12039" max="12041" width="9.140625" style="85"/>
    <col min="12042" max="12042" width="0" style="85" hidden="1" customWidth="1"/>
    <col min="12043" max="12289" width="9.140625" style="85"/>
    <col min="12290" max="12290" width="25.5703125" style="85" customWidth="1"/>
    <col min="12291" max="12291" width="41.42578125" style="85" customWidth="1"/>
    <col min="12292" max="12292" width="21.140625" style="85" customWidth="1"/>
    <col min="12293" max="12293" width="19.85546875" style="85" customWidth="1"/>
    <col min="12294" max="12294" width="13.42578125" style="85" customWidth="1"/>
    <col min="12295" max="12297" width="9.140625" style="85"/>
    <col min="12298" max="12298" width="0" style="85" hidden="1" customWidth="1"/>
    <col min="12299" max="12545" width="9.140625" style="85"/>
    <col min="12546" max="12546" width="25.5703125" style="85" customWidth="1"/>
    <col min="12547" max="12547" width="41.42578125" style="85" customWidth="1"/>
    <col min="12548" max="12548" width="21.140625" style="85" customWidth="1"/>
    <col min="12549" max="12549" width="19.85546875" style="85" customWidth="1"/>
    <col min="12550" max="12550" width="13.42578125" style="85" customWidth="1"/>
    <col min="12551" max="12553" width="9.140625" style="85"/>
    <col min="12554" max="12554" width="0" style="85" hidden="1" customWidth="1"/>
    <col min="12555" max="12801" width="9.140625" style="85"/>
    <col min="12802" max="12802" width="25.5703125" style="85" customWidth="1"/>
    <col min="12803" max="12803" width="41.42578125" style="85" customWidth="1"/>
    <col min="12804" max="12804" width="21.140625" style="85" customWidth="1"/>
    <col min="12805" max="12805" width="19.85546875" style="85" customWidth="1"/>
    <col min="12806" max="12806" width="13.42578125" style="85" customWidth="1"/>
    <col min="12807" max="12809" width="9.140625" style="85"/>
    <col min="12810" max="12810" width="0" style="85" hidden="1" customWidth="1"/>
    <col min="12811" max="13057" width="9.140625" style="85"/>
    <col min="13058" max="13058" width="25.5703125" style="85" customWidth="1"/>
    <col min="13059" max="13059" width="41.42578125" style="85" customWidth="1"/>
    <col min="13060" max="13060" width="21.140625" style="85" customWidth="1"/>
    <col min="13061" max="13061" width="19.85546875" style="85" customWidth="1"/>
    <col min="13062" max="13062" width="13.42578125" style="85" customWidth="1"/>
    <col min="13063" max="13065" width="9.140625" style="85"/>
    <col min="13066" max="13066" width="0" style="85" hidden="1" customWidth="1"/>
    <col min="13067" max="13313" width="9.140625" style="85"/>
    <col min="13314" max="13314" width="25.5703125" style="85" customWidth="1"/>
    <col min="13315" max="13315" width="41.42578125" style="85" customWidth="1"/>
    <col min="13316" max="13316" width="21.140625" style="85" customWidth="1"/>
    <col min="13317" max="13317" width="19.85546875" style="85" customWidth="1"/>
    <col min="13318" max="13318" width="13.42578125" style="85" customWidth="1"/>
    <col min="13319" max="13321" width="9.140625" style="85"/>
    <col min="13322" max="13322" width="0" style="85" hidden="1" customWidth="1"/>
    <col min="13323" max="13569" width="9.140625" style="85"/>
    <col min="13570" max="13570" width="25.5703125" style="85" customWidth="1"/>
    <col min="13571" max="13571" width="41.42578125" style="85" customWidth="1"/>
    <col min="13572" max="13572" width="21.140625" style="85" customWidth="1"/>
    <col min="13573" max="13573" width="19.85546875" style="85" customWidth="1"/>
    <col min="13574" max="13574" width="13.42578125" style="85" customWidth="1"/>
    <col min="13575" max="13577" width="9.140625" style="85"/>
    <col min="13578" max="13578" width="0" style="85" hidden="1" customWidth="1"/>
    <col min="13579" max="13825" width="9.140625" style="85"/>
    <col min="13826" max="13826" width="25.5703125" style="85" customWidth="1"/>
    <col min="13827" max="13827" width="41.42578125" style="85" customWidth="1"/>
    <col min="13828" max="13828" width="21.140625" style="85" customWidth="1"/>
    <col min="13829" max="13829" width="19.85546875" style="85" customWidth="1"/>
    <col min="13830" max="13830" width="13.42578125" style="85" customWidth="1"/>
    <col min="13831" max="13833" width="9.140625" style="85"/>
    <col min="13834" max="13834" width="0" style="85" hidden="1" customWidth="1"/>
    <col min="13835" max="14081" width="9.140625" style="85"/>
    <col min="14082" max="14082" width="25.5703125" style="85" customWidth="1"/>
    <col min="14083" max="14083" width="41.42578125" style="85" customWidth="1"/>
    <col min="14084" max="14084" width="21.140625" style="85" customWidth="1"/>
    <col min="14085" max="14085" width="19.85546875" style="85" customWidth="1"/>
    <col min="14086" max="14086" width="13.42578125" style="85" customWidth="1"/>
    <col min="14087" max="14089" width="9.140625" style="85"/>
    <col min="14090" max="14090" width="0" style="85" hidden="1" customWidth="1"/>
    <col min="14091" max="14337" width="9.140625" style="85"/>
    <col min="14338" max="14338" width="25.5703125" style="85" customWidth="1"/>
    <col min="14339" max="14339" width="41.42578125" style="85" customWidth="1"/>
    <col min="14340" max="14340" width="21.140625" style="85" customWidth="1"/>
    <col min="14341" max="14341" width="19.85546875" style="85" customWidth="1"/>
    <col min="14342" max="14342" width="13.42578125" style="85" customWidth="1"/>
    <col min="14343" max="14345" width="9.140625" style="85"/>
    <col min="14346" max="14346" width="0" style="85" hidden="1" customWidth="1"/>
    <col min="14347" max="14593" width="9.140625" style="85"/>
    <col min="14594" max="14594" width="25.5703125" style="85" customWidth="1"/>
    <col min="14595" max="14595" width="41.42578125" style="85" customWidth="1"/>
    <col min="14596" max="14596" width="21.140625" style="85" customWidth="1"/>
    <col min="14597" max="14597" width="19.85546875" style="85" customWidth="1"/>
    <col min="14598" max="14598" width="13.42578125" style="85" customWidth="1"/>
    <col min="14599" max="14601" width="9.140625" style="85"/>
    <col min="14602" max="14602" width="0" style="85" hidden="1" customWidth="1"/>
    <col min="14603" max="14849" width="9.140625" style="85"/>
    <col min="14850" max="14850" width="25.5703125" style="85" customWidth="1"/>
    <col min="14851" max="14851" width="41.42578125" style="85" customWidth="1"/>
    <col min="14852" max="14852" width="21.140625" style="85" customWidth="1"/>
    <col min="14853" max="14853" width="19.85546875" style="85" customWidth="1"/>
    <col min="14854" max="14854" width="13.42578125" style="85" customWidth="1"/>
    <col min="14855" max="14857" width="9.140625" style="85"/>
    <col min="14858" max="14858" width="0" style="85" hidden="1" customWidth="1"/>
    <col min="14859" max="15105" width="9.140625" style="85"/>
    <col min="15106" max="15106" width="25.5703125" style="85" customWidth="1"/>
    <col min="15107" max="15107" width="41.42578125" style="85" customWidth="1"/>
    <col min="15108" max="15108" width="21.140625" style="85" customWidth="1"/>
    <col min="15109" max="15109" width="19.85546875" style="85" customWidth="1"/>
    <col min="15110" max="15110" width="13.42578125" style="85" customWidth="1"/>
    <col min="15111" max="15113" width="9.140625" style="85"/>
    <col min="15114" max="15114" width="0" style="85" hidden="1" customWidth="1"/>
    <col min="15115" max="15361" width="9.140625" style="85"/>
    <col min="15362" max="15362" width="25.5703125" style="85" customWidth="1"/>
    <col min="15363" max="15363" width="41.42578125" style="85" customWidth="1"/>
    <col min="15364" max="15364" width="21.140625" style="85" customWidth="1"/>
    <col min="15365" max="15365" width="19.85546875" style="85" customWidth="1"/>
    <col min="15366" max="15366" width="13.42578125" style="85" customWidth="1"/>
    <col min="15367" max="15369" width="9.140625" style="85"/>
    <col min="15370" max="15370" width="0" style="85" hidden="1" customWidth="1"/>
    <col min="15371" max="15617" width="9.140625" style="85"/>
    <col min="15618" max="15618" width="25.5703125" style="85" customWidth="1"/>
    <col min="15619" max="15619" width="41.42578125" style="85" customWidth="1"/>
    <col min="15620" max="15620" width="21.140625" style="85" customWidth="1"/>
    <col min="15621" max="15621" width="19.85546875" style="85" customWidth="1"/>
    <col min="15622" max="15622" width="13.42578125" style="85" customWidth="1"/>
    <col min="15623" max="15625" width="9.140625" style="85"/>
    <col min="15626" max="15626" width="0" style="85" hidden="1" customWidth="1"/>
    <col min="15627" max="15873" width="9.140625" style="85"/>
    <col min="15874" max="15874" width="25.5703125" style="85" customWidth="1"/>
    <col min="15875" max="15875" width="41.42578125" style="85" customWidth="1"/>
    <col min="15876" max="15876" width="21.140625" style="85" customWidth="1"/>
    <col min="15877" max="15877" width="19.85546875" style="85" customWidth="1"/>
    <col min="15878" max="15878" width="13.42578125" style="85" customWidth="1"/>
    <col min="15879" max="15881" width="9.140625" style="85"/>
    <col min="15882" max="15882" width="0" style="85" hidden="1" customWidth="1"/>
    <col min="15883" max="16129" width="9.140625" style="85"/>
    <col min="16130" max="16130" width="25.5703125" style="85" customWidth="1"/>
    <col min="16131" max="16131" width="41.42578125" style="85" customWidth="1"/>
    <col min="16132" max="16132" width="21.140625" style="85" customWidth="1"/>
    <col min="16133" max="16133" width="19.85546875" style="85" customWidth="1"/>
    <col min="16134" max="16134" width="13.42578125" style="85" customWidth="1"/>
    <col min="16135" max="16137" width="9.140625" style="85"/>
    <col min="16138" max="16138" width="0" style="85" hidden="1" customWidth="1"/>
    <col min="16139" max="16384" width="9.140625" style="85"/>
  </cols>
  <sheetData>
    <row r="2" spans="2:8" ht="27" customHeight="1">
      <c r="B2" s="184" t="s">
        <v>1612</v>
      </c>
      <c r="C2" s="184"/>
      <c r="D2" s="184"/>
      <c r="E2" s="184"/>
      <c r="F2" s="184"/>
    </row>
    <row r="4" spans="2:8" ht="12.75" customHeight="1"/>
    <row r="5" spans="2:8" ht="18.75">
      <c r="B5" s="185" t="s">
        <v>1613</v>
      </c>
      <c r="C5" s="185"/>
      <c r="D5" s="185"/>
      <c r="E5" s="185"/>
      <c r="F5" s="185"/>
    </row>
    <row r="7" spans="2:8">
      <c r="D7" s="186" t="s">
        <v>781</v>
      </c>
      <c r="E7" s="186"/>
      <c r="F7" s="87"/>
    </row>
    <row r="8" spans="2:8" s="91" customFormat="1" ht="39" customHeight="1">
      <c r="B8" s="88" t="s">
        <v>727</v>
      </c>
      <c r="C8" s="88" t="s">
        <v>728</v>
      </c>
      <c r="D8" s="89" t="s">
        <v>782</v>
      </c>
      <c r="E8" s="89" t="s">
        <v>1616</v>
      </c>
      <c r="F8" s="90" t="s">
        <v>729</v>
      </c>
      <c r="H8" s="92"/>
    </row>
    <row r="9" spans="2:8" s="94" customFormat="1" ht="15.75" customHeight="1">
      <c r="B9" s="93">
        <v>1</v>
      </c>
      <c r="C9" s="93">
        <f>B9+1</f>
        <v>2</v>
      </c>
      <c r="D9" s="93">
        <v>3</v>
      </c>
      <c r="E9" s="93">
        <v>4</v>
      </c>
      <c r="F9" s="93">
        <v>5</v>
      </c>
    </row>
    <row r="10" spans="2:8">
      <c r="B10" s="95" t="s">
        <v>730</v>
      </c>
      <c r="C10" s="95" t="s">
        <v>731</v>
      </c>
      <c r="D10" s="96">
        <v>698077</v>
      </c>
      <c r="E10" s="97">
        <v>700916</v>
      </c>
      <c r="F10" s="98">
        <f>E10/D10*100</f>
        <v>100.40668866041997</v>
      </c>
    </row>
    <row r="11" spans="2:8">
      <c r="B11" s="95" t="s">
        <v>732</v>
      </c>
      <c r="C11" s="95" t="s">
        <v>733</v>
      </c>
      <c r="D11" s="96">
        <v>96065</v>
      </c>
      <c r="E11" s="97">
        <v>96065</v>
      </c>
      <c r="F11" s="98">
        <f>E11/D11*100</f>
        <v>100</v>
      </c>
    </row>
    <row r="12" spans="2:8">
      <c r="B12" s="95" t="s">
        <v>734</v>
      </c>
      <c r="C12" s="95" t="s">
        <v>735</v>
      </c>
      <c r="D12" s="96">
        <v>134568</v>
      </c>
      <c r="E12" s="97">
        <f>93490.5+32215+942+16264</f>
        <v>142911.5</v>
      </c>
      <c r="F12" s="98">
        <f>E12/D12*100</f>
        <v>106.20021104571666</v>
      </c>
    </row>
    <row r="13" spans="2:8">
      <c r="B13" s="95" t="s">
        <v>736</v>
      </c>
      <c r="C13" s="95" t="s">
        <v>737</v>
      </c>
      <c r="D13" s="96">
        <v>532938</v>
      </c>
      <c r="E13" s="97">
        <f>52000+196000+171000</f>
        <v>419000</v>
      </c>
      <c r="F13" s="98">
        <f>E13/D13*100</f>
        <v>78.620777651434125</v>
      </c>
    </row>
    <row r="14" spans="2:8">
      <c r="B14" s="95" t="s">
        <v>738</v>
      </c>
      <c r="C14" s="95" t="s">
        <v>739</v>
      </c>
      <c r="D14" s="96">
        <v>10910</v>
      </c>
      <c r="E14" s="97">
        <f>10137+20</f>
        <v>10157</v>
      </c>
      <c r="F14" s="98">
        <f>E14/D14*100</f>
        <v>93.098075160403297</v>
      </c>
    </row>
    <row r="15" spans="2:8" ht="25.5">
      <c r="B15" s="95" t="s">
        <v>740</v>
      </c>
      <c r="C15" s="95" t="s">
        <v>741</v>
      </c>
      <c r="D15" s="96">
        <v>156610.70000000001</v>
      </c>
      <c r="E15" s="97">
        <f>90000+3800+500+13000+8+3500+10700</f>
        <v>121508</v>
      </c>
      <c r="F15" s="98">
        <f t="shared" ref="F15:F21" si="0">E15/D15*100</f>
        <v>77.586014237852197</v>
      </c>
    </row>
    <row r="16" spans="2:8">
      <c r="B16" s="95" t="s">
        <v>742</v>
      </c>
      <c r="C16" s="95" t="s">
        <v>743</v>
      </c>
      <c r="D16" s="96">
        <v>446</v>
      </c>
      <c r="E16" s="97">
        <v>22083</v>
      </c>
      <c r="F16" s="98">
        <f t="shared" si="0"/>
        <v>4951.3452914798208</v>
      </c>
    </row>
    <row r="17" spans="2:9" ht="25.5">
      <c r="B17" s="95" t="s">
        <v>744</v>
      </c>
      <c r="C17" s="95" t="s">
        <v>745</v>
      </c>
      <c r="D17" s="96">
        <v>14663.2</v>
      </c>
      <c r="E17" s="97">
        <v>3233</v>
      </c>
      <c r="F17" s="98">
        <f t="shared" si="0"/>
        <v>22.048393256587921</v>
      </c>
    </row>
    <row r="18" spans="2:9" ht="25.5">
      <c r="B18" s="95" t="s">
        <v>746</v>
      </c>
      <c r="C18" s="95" t="s">
        <v>747</v>
      </c>
      <c r="D18" s="96">
        <v>39865.9</v>
      </c>
      <c r="E18" s="97">
        <v>24200</v>
      </c>
      <c r="F18" s="98">
        <f t="shared" si="0"/>
        <v>60.703508512287442</v>
      </c>
    </row>
    <row r="19" spans="2:9">
      <c r="B19" s="95" t="s">
        <v>748</v>
      </c>
      <c r="C19" s="95" t="s">
        <v>749</v>
      </c>
      <c r="D19" s="96">
        <v>189386.6</v>
      </c>
      <c r="E19" s="97">
        <v>190080</v>
      </c>
      <c r="F19" s="98">
        <f t="shared" si="0"/>
        <v>100.36612938824605</v>
      </c>
    </row>
    <row r="20" spans="2:9">
      <c r="B20" s="95" t="s">
        <v>750</v>
      </c>
      <c r="C20" s="95" t="s">
        <v>751</v>
      </c>
      <c r="D20" s="96">
        <v>2200</v>
      </c>
      <c r="E20" s="97">
        <v>5366</v>
      </c>
      <c r="F20" s="98">
        <f t="shared" si="0"/>
        <v>243.90909090909091</v>
      </c>
      <c r="I20" s="86"/>
    </row>
    <row r="21" spans="2:9" ht="25.5">
      <c r="B21" s="95" t="s">
        <v>752</v>
      </c>
      <c r="C21" s="95" t="s">
        <v>753</v>
      </c>
      <c r="D21" s="96">
        <v>3406</v>
      </c>
      <c r="E21" s="97">
        <f>D21</f>
        <v>3406</v>
      </c>
      <c r="F21" s="98">
        <f t="shared" si="0"/>
        <v>100</v>
      </c>
      <c r="G21" s="86"/>
      <c r="I21" s="86"/>
    </row>
    <row r="22" spans="2:9" hidden="1">
      <c r="B22" s="95"/>
      <c r="C22" s="95"/>
      <c r="D22" s="96"/>
      <c r="E22" s="97"/>
      <c r="F22" s="98"/>
    </row>
    <row r="23" spans="2:9">
      <c r="B23" s="99" t="s">
        <v>1</v>
      </c>
      <c r="C23" s="100" t="s">
        <v>754</v>
      </c>
      <c r="D23" s="101">
        <f>SUM(D10:D22)</f>
        <v>1879136.4</v>
      </c>
      <c r="E23" s="101">
        <f>SUM(E10:E22)</f>
        <v>1738925.5</v>
      </c>
      <c r="F23" s="101">
        <f>E23/D23*100</f>
        <v>92.538545897998688</v>
      </c>
    </row>
    <row r="24" spans="2:9">
      <c r="F24" s="86"/>
    </row>
    <row r="25" spans="2:9">
      <c r="C25" s="102"/>
      <c r="D25" s="103"/>
    </row>
    <row r="26" spans="2:9">
      <c r="C26" s="102"/>
      <c r="D26" s="103"/>
    </row>
    <row r="27" spans="2:9" ht="46.5" customHeight="1">
      <c r="B27" s="187" t="s">
        <v>1614</v>
      </c>
      <c r="C27" s="187"/>
      <c r="D27" s="187"/>
      <c r="E27" s="187"/>
    </row>
    <row r="28" spans="2:9">
      <c r="B28" s="105"/>
      <c r="C28" s="105"/>
      <c r="D28" s="106"/>
      <c r="E28" s="104"/>
    </row>
    <row r="29" spans="2:9" ht="38.25">
      <c r="B29" s="133" t="s">
        <v>755</v>
      </c>
      <c r="C29" s="133" t="s">
        <v>723</v>
      </c>
      <c r="D29" s="134" t="s">
        <v>783</v>
      </c>
      <c r="E29" s="134" t="s">
        <v>1615</v>
      </c>
    </row>
    <row r="30" spans="2:9">
      <c r="B30" s="135">
        <v>1</v>
      </c>
      <c r="C30" s="135">
        <f>B30+1</f>
        <v>2</v>
      </c>
      <c r="D30" s="136">
        <v>3</v>
      </c>
      <c r="E30" s="136">
        <f>D30+1</f>
        <v>4</v>
      </c>
    </row>
    <row r="31" spans="2:9" ht="25.5">
      <c r="B31" s="107"/>
      <c r="C31" s="108" t="s">
        <v>778</v>
      </c>
      <c r="D31" s="109">
        <f>D23-(Расходы!J762/1000)</f>
        <v>-352756.23457999993</v>
      </c>
      <c r="E31" s="109">
        <f>E23-(Расходы!K762/1000)</f>
        <v>-277022.59211999993</v>
      </c>
      <c r="G31" s="86"/>
    </row>
    <row r="32" spans="2:9">
      <c r="B32" s="126" t="s">
        <v>756</v>
      </c>
      <c r="C32" s="126" t="s">
        <v>757</v>
      </c>
      <c r="D32" s="125">
        <f>D33+D34</f>
        <v>119379.2</v>
      </c>
      <c r="E32" s="125">
        <f>E33+E34</f>
        <v>100000</v>
      </c>
    </row>
    <row r="33" spans="2:8" ht="25.5">
      <c r="B33" s="110" t="s">
        <v>758</v>
      </c>
      <c r="C33" s="111" t="s">
        <v>759</v>
      </c>
      <c r="D33" s="119">
        <v>119379.2</v>
      </c>
      <c r="E33" s="120">
        <v>100000</v>
      </c>
    </row>
    <row r="34" spans="2:8" ht="25.5">
      <c r="B34" s="110" t="s">
        <v>760</v>
      </c>
      <c r="C34" s="111" t="s">
        <v>761</v>
      </c>
      <c r="D34" s="119"/>
      <c r="E34" s="120"/>
    </row>
    <row r="35" spans="2:8" ht="25.5">
      <c r="B35" s="121" t="s">
        <v>762</v>
      </c>
      <c r="C35" s="122" t="s">
        <v>763</v>
      </c>
      <c r="D35" s="125">
        <f>D36+D37</f>
        <v>0</v>
      </c>
      <c r="E35" s="125">
        <f>E36+E37</f>
        <v>0</v>
      </c>
    </row>
    <row r="36" spans="2:8" ht="25.5">
      <c r="B36" s="110" t="s">
        <v>764</v>
      </c>
      <c r="C36" s="111" t="s">
        <v>765</v>
      </c>
      <c r="D36" s="109">
        <v>50000</v>
      </c>
      <c r="E36" s="112">
        <v>50000</v>
      </c>
    </row>
    <row r="37" spans="2:8" ht="38.25">
      <c r="B37" s="110" t="s">
        <v>766</v>
      </c>
      <c r="C37" s="111" t="s">
        <v>767</v>
      </c>
      <c r="D37" s="109">
        <v>-50000</v>
      </c>
      <c r="E37" s="112">
        <v>-50000</v>
      </c>
    </row>
    <row r="38" spans="2:8" ht="25.5">
      <c r="B38" s="121" t="s">
        <v>768</v>
      </c>
      <c r="C38" s="122" t="s">
        <v>769</v>
      </c>
      <c r="D38" s="124">
        <f>D40+D39</f>
        <v>280339.43457999988</v>
      </c>
      <c r="E38" s="124">
        <f>E40+E39</f>
        <v>224744.59212000016</v>
      </c>
    </row>
    <row r="39" spans="2:8" ht="25.5">
      <c r="B39" s="110" t="s">
        <v>770</v>
      </c>
      <c r="C39" s="111" t="s">
        <v>780</v>
      </c>
      <c r="D39" s="119">
        <f>-(D23+D33+D36+D43)</f>
        <v>-2072143.2</v>
      </c>
      <c r="E39" s="119">
        <f>-(E23+E33+E36+E43)</f>
        <v>-1891203.5</v>
      </c>
    </row>
    <row r="40" spans="2:8" ht="25.5">
      <c r="B40" s="110" t="s">
        <v>771</v>
      </c>
      <c r="C40" s="111" t="s">
        <v>779</v>
      </c>
      <c r="D40" s="119">
        <f>(Расходы!J762/1000)-D42-D34-D37</f>
        <v>2352482.6345799998</v>
      </c>
      <c r="E40" s="119">
        <f>(Расходы!K762/1000)-E42-E34-E37</f>
        <v>2115948.0921200002</v>
      </c>
    </row>
    <row r="41" spans="2:8" ht="25.5">
      <c r="B41" s="121" t="s">
        <v>772</v>
      </c>
      <c r="C41" s="122" t="s">
        <v>773</v>
      </c>
      <c r="D41" s="123">
        <f>D42+D43</f>
        <v>-46962.400000000001</v>
      </c>
      <c r="E41" s="123">
        <f>E42+E43</f>
        <v>-47722</v>
      </c>
    </row>
    <row r="42" spans="2:8" ht="25.5">
      <c r="B42" s="110" t="s">
        <v>774</v>
      </c>
      <c r="C42" s="111" t="s">
        <v>775</v>
      </c>
      <c r="D42" s="113">
        <v>-70590</v>
      </c>
      <c r="E42" s="120">
        <v>-50000</v>
      </c>
    </row>
    <row r="43" spans="2:8" ht="25.5">
      <c r="B43" s="110" t="s">
        <v>776</v>
      </c>
      <c r="C43" s="111" t="s">
        <v>763</v>
      </c>
      <c r="D43" s="114">
        <v>23627.599999999999</v>
      </c>
      <c r="E43" s="120">
        <v>2278</v>
      </c>
    </row>
    <row r="44" spans="2:8">
      <c r="B44" s="110" t="s">
        <v>777</v>
      </c>
      <c r="C44" s="111"/>
      <c r="D44" s="120">
        <f>D32+D38+D41</f>
        <v>352756.23457999987</v>
      </c>
      <c r="E44" s="120">
        <f>E32+E38+E41</f>
        <v>277022.59212000016</v>
      </c>
    </row>
    <row r="45" spans="2:8" s="220" customFormat="1">
      <c r="D45" s="221">
        <f>(-D31)/D23*100</f>
        <v>18.772252752913516</v>
      </c>
      <c r="E45" s="221">
        <f>(-E31)/E23*100</f>
        <v>15.930676277965899</v>
      </c>
      <c r="H45" s="221"/>
    </row>
    <row r="46" spans="2:8" s="220" customFormat="1">
      <c r="D46" s="221">
        <f>D31+280339.36</f>
        <v>-72416.874579999945</v>
      </c>
      <c r="E46" s="221">
        <f>E31+267493.24</f>
        <v>-9529.3521199999377</v>
      </c>
      <c r="H46" s="221"/>
    </row>
    <row r="47" spans="2:8" s="220" customFormat="1">
      <c r="D47" s="221">
        <f>D46/D23*100</f>
        <v>-3.8537316705695206</v>
      </c>
      <c r="E47" s="221">
        <f>E46/E23*100</f>
        <v>-0.54800232212362965</v>
      </c>
      <c r="H47" s="221"/>
    </row>
    <row r="48" spans="2:8" ht="15.75">
      <c r="B48" s="158" t="s">
        <v>1618</v>
      </c>
      <c r="C48" s="158"/>
    </row>
    <row r="49" spans="2:4" ht="15.75">
      <c r="B49" s="159" t="s">
        <v>1617</v>
      </c>
      <c r="D49" s="160" t="s">
        <v>1619</v>
      </c>
    </row>
  </sheetData>
  <mergeCells count="4">
    <mergeCell ref="B2:F2"/>
    <mergeCell ref="B5:F5"/>
    <mergeCell ref="D7:E7"/>
    <mergeCell ref="B27:E27"/>
  </mergeCells>
  <pageMargins left="0.39370078740157483" right="0.19685039370078741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2"/>
  <sheetViews>
    <sheetView view="pageBreakPreview" topLeftCell="A583" zoomScale="95" zoomScaleNormal="100" zoomScaleSheetLayoutView="95" workbookViewId="0">
      <selection activeCell="K609" sqref="K609:L610"/>
    </sheetView>
  </sheetViews>
  <sheetFormatPr defaultRowHeight="15"/>
  <cols>
    <col min="1" max="1" width="1.140625" customWidth="1"/>
    <col min="2" max="2" width="2.7109375" hidden="1" customWidth="1"/>
    <col min="3" max="3" width="0.42578125" customWidth="1"/>
    <col min="4" max="4" width="0.28515625" customWidth="1"/>
    <col min="5" max="5" width="62.7109375" style="118" customWidth="1"/>
    <col min="6" max="6" width="8.85546875" style="115" customWidth="1"/>
    <col min="7" max="7" width="10.7109375" style="115" customWidth="1"/>
    <col min="8" max="8" width="10.85546875" style="115" customWidth="1"/>
    <col min="9" max="9" width="16.85546875" style="115" customWidth="1"/>
    <col min="10" max="10" width="17" style="116" customWidth="1"/>
    <col min="11" max="11" width="16.5703125" style="116" hidden="1" customWidth="1"/>
    <col min="12" max="12" width="14.28515625" style="116" customWidth="1"/>
    <col min="13" max="13" width="11.140625" customWidth="1"/>
  </cols>
  <sheetData>
    <row r="1" spans="1:13" s="130" customFormat="1">
      <c r="E1" s="127"/>
      <c r="F1" s="128"/>
      <c r="G1" s="128"/>
      <c r="H1" s="128"/>
      <c r="I1" s="128"/>
      <c r="J1" s="129"/>
      <c r="K1" s="129"/>
      <c r="L1" s="129"/>
    </row>
    <row r="2" spans="1:13" s="130" customFormat="1" ht="23.25" customHeight="1">
      <c r="E2" s="200" t="s">
        <v>788</v>
      </c>
      <c r="F2" s="200"/>
      <c r="G2" s="200"/>
      <c r="H2" s="200"/>
      <c r="I2" s="200"/>
      <c r="J2" s="200"/>
      <c r="K2" s="200"/>
      <c r="L2" s="200"/>
    </row>
    <row r="3" spans="1:13" s="130" customFormat="1" ht="15" customHeight="1">
      <c r="E3" s="138"/>
      <c r="F3" s="138"/>
      <c r="G3" s="138"/>
      <c r="H3" s="138"/>
      <c r="I3" s="138"/>
      <c r="J3" s="138"/>
      <c r="K3" s="138"/>
      <c r="L3" s="138"/>
    </row>
    <row r="4" spans="1:13" s="130" customFormat="1" ht="15" customHeight="1">
      <c r="E4" s="127"/>
      <c r="F4" s="128"/>
      <c r="G4" s="128"/>
      <c r="H4" s="128"/>
      <c r="I4" s="128"/>
      <c r="J4" s="202" t="s">
        <v>781</v>
      </c>
      <c r="K4" s="202"/>
      <c r="L4" s="157"/>
    </row>
    <row r="5" spans="1:13" s="130" customFormat="1" ht="14.45" customHeight="1">
      <c r="A5" s="205" t="s">
        <v>723</v>
      </c>
      <c r="B5" s="205"/>
      <c r="C5" s="205"/>
      <c r="D5" s="205"/>
      <c r="E5" s="205"/>
      <c r="F5" s="205"/>
      <c r="G5" s="204" t="s">
        <v>561</v>
      </c>
      <c r="H5" s="204"/>
      <c r="I5" s="204"/>
      <c r="J5" s="201" t="s">
        <v>782</v>
      </c>
      <c r="K5" s="199" t="s">
        <v>782</v>
      </c>
      <c r="L5" s="199" t="s">
        <v>726</v>
      </c>
      <c r="M5" s="199" t="s">
        <v>729</v>
      </c>
    </row>
    <row r="6" spans="1:13" s="130" customFormat="1" ht="30" customHeight="1">
      <c r="A6" s="205"/>
      <c r="B6" s="205"/>
      <c r="C6" s="205"/>
      <c r="D6" s="205"/>
      <c r="E6" s="205"/>
      <c r="F6" s="205"/>
      <c r="G6" s="201" t="s">
        <v>724</v>
      </c>
      <c r="H6" s="201" t="s">
        <v>1611</v>
      </c>
      <c r="I6" s="201" t="s">
        <v>725</v>
      </c>
      <c r="J6" s="201"/>
      <c r="K6" s="199"/>
      <c r="L6" s="199"/>
      <c r="M6" s="199"/>
    </row>
    <row r="7" spans="1:13" s="130" customFormat="1" ht="18.75" customHeight="1">
      <c r="A7" s="205"/>
      <c r="B7" s="205"/>
      <c r="C7" s="205"/>
      <c r="D7" s="205"/>
      <c r="E7" s="205"/>
      <c r="F7" s="205"/>
      <c r="G7" s="201"/>
      <c r="H7" s="201"/>
      <c r="I7" s="201"/>
      <c r="J7" s="201"/>
      <c r="K7" s="199"/>
      <c r="L7" s="199"/>
      <c r="M7" s="199"/>
    </row>
    <row r="8" spans="1:13" s="130" customFormat="1" ht="18.75" customHeight="1">
      <c r="A8" s="206">
        <v>1</v>
      </c>
      <c r="B8" s="206"/>
      <c r="C8" s="206"/>
      <c r="D8" s="206"/>
      <c r="E8" s="206"/>
      <c r="F8" s="207"/>
      <c r="G8" s="137" t="s">
        <v>784</v>
      </c>
      <c r="H8" s="137" t="s">
        <v>785</v>
      </c>
      <c r="I8" s="137" t="s">
        <v>786</v>
      </c>
      <c r="J8" s="137" t="s">
        <v>787</v>
      </c>
      <c r="K8" s="137">
        <v>6</v>
      </c>
      <c r="L8" s="137">
        <v>7</v>
      </c>
      <c r="M8" s="137">
        <v>8</v>
      </c>
    </row>
    <row r="9" spans="1:13" s="131" customFormat="1" ht="12.75" customHeight="1">
      <c r="A9" s="203" t="s">
        <v>549</v>
      </c>
      <c r="B9" s="203"/>
      <c r="C9" s="203"/>
      <c r="D9" s="203"/>
      <c r="E9" s="203"/>
      <c r="F9" s="203"/>
      <c r="G9" s="140" t="s">
        <v>789</v>
      </c>
      <c r="H9" s="140"/>
      <c r="I9" s="140"/>
      <c r="J9" s="141">
        <v>25725514.550000001</v>
      </c>
      <c r="K9" s="191">
        <f>K10+K23+K29</f>
        <v>14625591.609999999</v>
      </c>
      <c r="L9" s="192"/>
      <c r="M9" s="142">
        <f t="shared" ref="M9:M72" si="0">K9/J9*100*1000</f>
        <v>56852.474540689014</v>
      </c>
    </row>
    <row r="10" spans="1:13" s="132" customFormat="1" ht="12.75" customHeight="1">
      <c r="A10" s="143"/>
      <c r="B10" s="193" t="s">
        <v>790</v>
      </c>
      <c r="C10" s="193"/>
      <c r="D10" s="193"/>
      <c r="E10" s="193"/>
      <c r="F10" s="193"/>
      <c r="G10" s="144" t="s">
        <v>789</v>
      </c>
      <c r="H10" s="144" t="s">
        <v>791</v>
      </c>
      <c r="I10" s="144"/>
      <c r="J10" s="145">
        <v>24864714.550000001</v>
      </c>
      <c r="K10" s="194">
        <f>K11+K18+K20</f>
        <v>13921444.369999999</v>
      </c>
      <c r="L10" s="195"/>
      <c r="M10" s="146">
        <f t="shared" si="0"/>
        <v>55988.756042244604</v>
      </c>
    </row>
    <row r="11" spans="1:13" s="132" customFormat="1" ht="12.75" customHeight="1">
      <c r="A11" s="147"/>
      <c r="B11" s="148"/>
      <c r="C11" s="196" t="s">
        <v>792</v>
      </c>
      <c r="D11" s="196"/>
      <c r="E11" s="196"/>
      <c r="F11" s="196"/>
      <c r="G11" s="149" t="s">
        <v>789</v>
      </c>
      <c r="H11" s="149" t="s">
        <v>793</v>
      </c>
      <c r="I11" s="149"/>
      <c r="J11" s="150">
        <v>14032948.369999999</v>
      </c>
      <c r="K11" s="197">
        <f>K12+K13+K14+K15+K16+K17</f>
        <v>13921444.369999999</v>
      </c>
      <c r="L11" s="198"/>
      <c r="M11" s="151">
        <f t="shared" si="0"/>
        <v>99205.412882168253</v>
      </c>
    </row>
    <row r="12" spans="1:13" s="132" customFormat="1" ht="12.75" customHeight="1">
      <c r="A12" s="147"/>
      <c r="B12" s="152"/>
      <c r="C12" s="152"/>
      <c r="D12" s="188" t="s">
        <v>563</v>
      </c>
      <c r="E12" s="188"/>
      <c r="F12" s="188"/>
      <c r="G12" s="153" t="s">
        <v>789</v>
      </c>
      <c r="H12" s="153" t="s">
        <v>793</v>
      </c>
      <c r="I12" s="153" t="s">
        <v>794</v>
      </c>
      <c r="J12" s="154">
        <v>37400</v>
      </c>
      <c r="K12" s="189">
        <v>13700</v>
      </c>
      <c r="L12" s="190"/>
      <c r="M12" s="155">
        <f t="shared" si="0"/>
        <v>36631.01604278075</v>
      </c>
    </row>
    <row r="13" spans="1:13" s="132" customFormat="1" ht="12.75" customHeight="1">
      <c r="A13" s="147"/>
      <c r="B13" s="152"/>
      <c r="C13" s="152"/>
      <c r="D13" s="188" t="s">
        <v>564</v>
      </c>
      <c r="E13" s="188"/>
      <c r="F13" s="188"/>
      <c r="G13" s="153" t="s">
        <v>789</v>
      </c>
      <c r="H13" s="153" t="s">
        <v>793</v>
      </c>
      <c r="I13" s="153" t="s">
        <v>795</v>
      </c>
      <c r="J13" s="154">
        <v>13747848.369999999</v>
      </c>
      <c r="K13" s="189">
        <v>13747848.369999999</v>
      </c>
      <c r="L13" s="190"/>
      <c r="M13" s="155">
        <f t="shared" si="0"/>
        <v>100000</v>
      </c>
    </row>
    <row r="14" spans="1:13" s="132" customFormat="1" ht="12.75" customHeight="1">
      <c r="A14" s="147"/>
      <c r="B14" s="152"/>
      <c r="C14" s="152"/>
      <c r="D14" s="188" t="s">
        <v>565</v>
      </c>
      <c r="E14" s="188"/>
      <c r="F14" s="188"/>
      <c r="G14" s="153" t="s">
        <v>789</v>
      </c>
      <c r="H14" s="153" t="s">
        <v>793</v>
      </c>
      <c r="I14" s="153" t="s">
        <v>796</v>
      </c>
      <c r="J14" s="154">
        <v>147199</v>
      </c>
      <c r="K14" s="189">
        <v>82577</v>
      </c>
      <c r="L14" s="190"/>
      <c r="M14" s="155">
        <f t="shared" si="0"/>
        <v>56098.886541348787</v>
      </c>
    </row>
    <row r="15" spans="1:13" s="132" customFormat="1" ht="12.75" customHeight="1">
      <c r="A15" s="147"/>
      <c r="B15" s="152"/>
      <c r="C15" s="152"/>
      <c r="D15" s="188" t="s">
        <v>566</v>
      </c>
      <c r="E15" s="188"/>
      <c r="F15" s="188"/>
      <c r="G15" s="153" t="s">
        <v>789</v>
      </c>
      <c r="H15" s="153" t="s">
        <v>793</v>
      </c>
      <c r="I15" s="153" t="s">
        <v>797</v>
      </c>
      <c r="J15" s="154">
        <v>50500</v>
      </c>
      <c r="K15" s="189">
        <v>27318</v>
      </c>
      <c r="L15" s="190"/>
      <c r="M15" s="155">
        <f t="shared" si="0"/>
        <v>54095.049504950497</v>
      </c>
    </row>
    <row r="16" spans="1:13" s="132" customFormat="1" ht="12.75" customHeight="1">
      <c r="A16" s="147"/>
      <c r="B16" s="152"/>
      <c r="C16" s="152"/>
      <c r="D16" s="188" t="s">
        <v>567</v>
      </c>
      <c r="E16" s="188"/>
      <c r="F16" s="188"/>
      <c r="G16" s="153" t="s">
        <v>789</v>
      </c>
      <c r="H16" s="153" t="s">
        <v>793</v>
      </c>
      <c r="I16" s="153" t="s">
        <v>798</v>
      </c>
      <c r="J16" s="154">
        <v>1049</v>
      </c>
      <c r="K16" s="189">
        <v>1049</v>
      </c>
      <c r="L16" s="190"/>
      <c r="M16" s="155">
        <f t="shared" si="0"/>
        <v>100000</v>
      </c>
    </row>
    <row r="17" spans="1:13" s="132" customFormat="1" ht="12.75" customHeight="1">
      <c r="A17" s="147"/>
      <c r="B17" s="152"/>
      <c r="C17" s="152"/>
      <c r="D17" s="188" t="s">
        <v>568</v>
      </c>
      <c r="E17" s="188"/>
      <c r="F17" s="188"/>
      <c r="G17" s="153" t="s">
        <v>789</v>
      </c>
      <c r="H17" s="153" t="s">
        <v>793</v>
      </c>
      <c r="I17" s="153" t="s">
        <v>799</v>
      </c>
      <c r="J17" s="154">
        <v>48952</v>
      </c>
      <c r="K17" s="189">
        <v>48952</v>
      </c>
      <c r="L17" s="190"/>
      <c r="M17" s="155">
        <f t="shared" si="0"/>
        <v>100000</v>
      </c>
    </row>
    <row r="18" spans="1:13" s="132" customFormat="1" ht="12.75" customHeight="1">
      <c r="A18" s="147"/>
      <c r="B18" s="148"/>
      <c r="C18" s="196" t="s">
        <v>800</v>
      </c>
      <c r="D18" s="196"/>
      <c r="E18" s="196"/>
      <c r="F18" s="196"/>
      <c r="G18" s="149" t="s">
        <v>789</v>
      </c>
      <c r="H18" s="149" t="s">
        <v>801</v>
      </c>
      <c r="I18" s="149"/>
      <c r="J18" s="150">
        <v>4800000</v>
      </c>
      <c r="K18" s="197">
        <f>K19</f>
        <v>0</v>
      </c>
      <c r="L18" s="198"/>
      <c r="M18" s="151">
        <f t="shared" si="0"/>
        <v>0</v>
      </c>
    </row>
    <row r="19" spans="1:13" s="132" customFormat="1" ht="12.75" customHeight="1">
      <c r="A19" s="147"/>
      <c r="B19" s="152"/>
      <c r="C19" s="152"/>
      <c r="D19" s="188" t="s">
        <v>569</v>
      </c>
      <c r="E19" s="188"/>
      <c r="F19" s="188"/>
      <c r="G19" s="153" t="s">
        <v>789</v>
      </c>
      <c r="H19" s="153" t="s">
        <v>801</v>
      </c>
      <c r="I19" s="153" t="s">
        <v>802</v>
      </c>
      <c r="J19" s="154">
        <v>4800000</v>
      </c>
      <c r="K19" s="189">
        <v>0</v>
      </c>
      <c r="L19" s="190"/>
      <c r="M19" s="155">
        <f t="shared" si="0"/>
        <v>0</v>
      </c>
    </row>
    <row r="20" spans="1:13" s="132" customFormat="1" ht="12.75" customHeight="1">
      <c r="A20" s="147"/>
      <c r="B20" s="148"/>
      <c r="C20" s="196" t="s">
        <v>803</v>
      </c>
      <c r="D20" s="196"/>
      <c r="E20" s="196"/>
      <c r="F20" s="196"/>
      <c r="G20" s="149" t="s">
        <v>789</v>
      </c>
      <c r="H20" s="149" t="s">
        <v>804</v>
      </c>
      <c r="I20" s="149"/>
      <c r="J20" s="150">
        <v>6031766.1799999997</v>
      </c>
      <c r="K20" s="197">
        <f>K21+K22</f>
        <v>0</v>
      </c>
      <c r="L20" s="198"/>
      <c r="M20" s="151">
        <f t="shared" si="0"/>
        <v>0</v>
      </c>
    </row>
    <row r="21" spans="1:13" s="132" customFormat="1" ht="12.75" customHeight="1">
      <c r="A21" s="147"/>
      <c r="B21" s="152"/>
      <c r="C21" s="152"/>
      <c r="D21" s="188" t="s">
        <v>570</v>
      </c>
      <c r="E21" s="188"/>
      <c r="F21" s="188"/>
      <c r="G21" s="153" t="s">
        <v>789</v>
      </c>
      <c r="H21" s="153" t="s">
        <v>804</v>
      </c>
      <c r="I21" s="153" t="s">
        <v>805</v>
      </c>
      <c r="J21" s="154">
        <v>3264100.56</v>
      </c>
      <c r="K21" s="189">
        <v>0</v>
      </c>
      <c r="L21" s="190"/>
      <c r="M21" s="155">
        <f t="shared" si="0"/>
        <v>0</v>
      </c>
    </row>
    <row r="22" spans="1:13" s="132" customFormat="1" ht="12.75" customHeight="1">
      <c r="A22" s="147"/>
      <c r="B22" s="152"/>
      <c r="C22" s="152"/>
      <c r="D22" s="188" t="s">
        <v>806</v>
      </c>
      <c r="E22" s="188"/>
      <c r="F22" s="188"/>
      <c r="G22" s="153" t="s">
        <v>789</v>
      </c>
      <c r="H22" s="153" t="s">
        <v>804</v>
      </c>
      <c r="I22" s="153" t="s">
        <v>807</v>
      </c>
      <c r="J22" s="154">
        <v>2767665.62</v>
      </c>
      <c r="K22" s="189">
        <v>0</v>
      </c>
      <c r="L22" s="190"/>
      <c r="M22" s="155">
        <f t="shared" si="0"/>
        <v>0</v>
      </c>
    </row>
    <row r="23" spans="1:13" s="132" customFormat="1" ht="12.75" customHeight="1">
      <c r="A23" s="143"/>
      <c r="B23" s="193" t="s">
        <v>808</v>
      </c>
      <c r="C23" s="193"/>
      <c r="D23" s="193"/>
      <c r="E23" s="193"/>
      <c r="F23" s="193"/>
      <c r="G23" s="144" t="s">
        <v>789</v>
      </c>
      <c r="H23" s="144" t="s">
        <v>809</v>
      </c>
      <c r="I23" s="144"/>
      <c r="J23" s="145">
        <v>654700</v>
      </c>
      <c r="K23" s="194">
        <f>K24</f>
        <v>645787.24</v>
      </c>
      <c r="L23" s="195"/>
      <c r="M23" s="146">
        <f t="shared" si="0"/>
        <v>98638.649763250345</v>
      </c>
    </row>
    <row r="24" spans="1:13" s="117" customFormat="1" ht="12.75" customHeight="1">
      <c r="A24" s="147"/>
      <c r="B24" s="148"/>
      <c r="C24" s="196" t="s">
        <v>810</v>
      </c>
      <c r="D24" s="196"/>
      <c r="E24" s="196"/>
      <c r="F24" s="196"/>
      <c r="G24" s="149" t="s">
        <v>789</v>
      </c>
      <c r="H24" s="149" t="s">
        <v>811</v>
      </c>
      <c r="I24" s="149"/>
      <c r="J24" s="150">
        <v>654700</v>
      </c>
      <c r="K24" s="197">
        <f>K25+K26+K27+K28</f>
        <v>645787.24</v>
      </c>
      <c r="L24" s="198"/>
      <c r="M24" s="151">
        <f t="shared" si="0"/>
        <v>98638.649763250345</v>
      </c>
    </row>
    <row r="25" spans="1:13" s="117" customFormat="1" ht="12.75" customHeight="1">
      <c r="A25" s="147"/>
      <c r="B25" s="152"/>
      <c r="C25" s="152"/>
      <c r="D25" s="188" t="s">
        <v>574</v>
      </c>
      <c r="E25" s="188"/>
      <c r="F25" s="188"/>
      <c r="G25" s="153" t="s">
        <v>789</v>
      </c>
      <c r="H25" s="153" t="s">
        <v>811</v>
      </c>
      <c r="I25" s="153" t="s">
        <v>812</v>
      </c>
      <c r="J25" s="154">
        <v>2100</v>
      </c>
      <c r="K25" s="189">
        <v>0</v>
      </c>
      <c r="L25" s="190"/>
      <c r="M25" s="155">
        <f t="shared" si="0"/>
        <v>0</v>
      </c>
    </row>
    <row r="26" spans="1:13" s="131" customFormat="1" ht="12.75" customHeight="1">
      <c r="A26" s="147"/>
      <c r="B26" s="152"/>
      <c r="C26" s="152"/>
      <c r="D26" s="188" t="s">
        <v>575</v>
      </c>
      <c r="E26" s="188"/>
      <c r="F26" s="188"/>
      <c r="G26" s="153" t="s">
        <v>789</v>
      </c>
      <c r="H26" s="153" t="s">
        <v>811</v>
      </c>
      <c r="I26" s="153" t="s">
        <v>813</v>
      </c>
      <c r="J26" s="154">
        <v>512000</v>
      </c>
      <c r="K26" s="189">
        <v>511984.24</v>
      </c>
      <c r="L26" s="190"/>
      <c r="M26" s="155">
        <f t="shared" si="0"/>
        <v>99996.921875</v>
      </c>
    </row>
    <row r="27" spans="1:13" s="117" customFormat="1" ht="12.75" customHeight="1">
      <c r="A27" s="147"/>
      <c r="B27" s="152"/>
      <c r="C27" s="152"/>
      <c r="D27" s="188" t="s">
        <v>576</v>
      </c>
      <c r="E27" s="188"/>
      <c r="F27" s="188"/>
      <c r="G27" s="153" t="s">
        <v>789</v>
      </c>
      <c r="H27" s="153" t="s">
        <v>811</v>
      </c>
      <c r="I27" s="153" t="s">
        <v>814</v>
      </c>
      <c r="J27" s="154">
        <v>65000</v>
      </c>
      <c r="K27" s="189">
        <v>65000</v>
      </c>
      <c r="L27" s="190"/>
      <c r="M27" s="155">
        <f t="shared" si="0"/>
        <v>100000</v>
      </c>
    </row>
    <row r="28" spans="1:13" s="117" customFormat="1" ht="12.75" customHeight="1">
      <c r="A28" s="147"/>
      <c r="B28" s="152"/>
      <c r="C28" s="152"/>
      <c r="D28" s="188" t="s">
        <v>577</v>
      </c>
      <c r="E28" s="188"/>
      <c r="F28" s="188"/>
      <c r="G28" s="153" t="s">
        <v>789</v>
      </c>
      <c r="H28" s="153" t="s">
        <v>811</v>
      </c>
      <c r="I28" s="153" t="s">
        <v>815</v>
      </c>
      <c r="J28" s="154">
        <v>75600</v>
      </c>
      <c r="K28" s="189">
        <v>68803</v>
      </c>
      <c r="L28" s="190"/>
      <c r="M28" s="155">
        <f t="shared" si="0"/>
        <v>91009.259259259255</v>
      </c>
    </row>
    <row r="29" spans="1:13" s="117" customFormat="1" ht="12.75" customHeight="1">
      <c r="A29" s="143"/>
      <c r="B29" s="193" t="s">
        <v>816</v>
      </c>
      <c r="C29" s="193"/>
      <c r="D29" s="193"/>
      <c r="E29" s="193"/>
      <c r="F29" s="193"/>
      <c r="G29" s="144" t="s">
        <v>789</v>
      </c>
      <c r="H29" s="144" t="s">
        <v>817</v>
      </c>
      <c r="I29" s="144"/>
      <c r="J29" s="145">
        <v>206100</v>
      </c>
      <c r="K29" s="194">
        <f>K30</f>
        <v>58360</v>
      </c>
      <c r="L29" s="195"/>
      <c r="M29" s="146">
        <f t="shared" si="0"/>
        <v>28316.351285783596</v>
      </c>
    </row>
    <row r="30" spans="1:13" s="132" customFormat="1" ht="12.75" customHeight="1">
      <c r="A30" s="147"/>
      <c r="B30" s="148"/>
      <c r="C30" s="196" t="s">
        <v>818</v>
      </c>
      <c r="D30" s="196"/>
      <c r="E30" s="196"/>
      <c r="F30" s="196"/>
      <c r="G30" s="149" t="s">
        <v>789</v>
      </c>
      <c r="H30" s="149" t="s">
        <v>819</v>
      </c>
      <c r="I30" s="149"/>
      <c r="J30" s="150">
        <v>206100</v>
      </c>
      <c r="K30" s="197">
        <f>K31</f>
        <v>58360</v>
      </c>
      <c r="L30" s="198"/>
      <c r="M30" s="151">
        <f t="shared" si="0"/>
        <v>28316.351285783596</v>
      </c>
    </row>
    <row r="31" spans="1:13" s="117" customFormat="1" ht="12.75" customHeight="1">
      <c r="A31" s="147"/>
      <c r="B31" s="152"/>
      <c r="C31" s="152"/>
      <c r="D31" s="188" t="s">
        <v>563</v>
      </c>
      <c r="E31" s="188"/>
      <c r="F31" s="188"/>
      <c r="G31" s="153" t="s">
        <v>789</v>
      </c>
      <c r="H31" s="153" t="s">
        <v>819</v>
      </c>
      <c r="I31" s="153" t="s">
        <v>794</v>
      </c>
      <c r="J31" s="154">
        <v>206100</v>
      </c>
      <c r="K31" s="189">
        <v>58360</v>
      </c>
      <c r="L31" s="190"/>
      <c r="M31" s="155">
        <f t="shared" si="0"/>
        <v>28316.351285783596</v>
      </c>
    </row>
    <row r="32" spans="1:13" s="117" customFormat="1" ht="12.75" customHeight="1">
      <c r="A32" s="203" t="s">
        <v>820</v>
      </c>
      <c r="B32" s="203"/>
      <c r="C32" s="203"/>
      <c r="D32" s="203"/>
      <c r="E32" s="203"/>
      <c r="F32" s="203"/>
      <c r="G32" s="140" t="s">
        <v>821</v>
      </c>
      <c r="H32" s="140"/>
      <c r="I32" s="140"/>
      <c r="J32" s="141">
        <v>112598601.5</v>
      </c>
      <c r="K32" s="191">
        <f>K33+K60</f>
        <v>106288265.89</v>
      </c>
      <c r="L32" s="192"/>
      <c r="M32" s="142">
        <f t="shared" si="0"/>
        <v>94395.724701785046</v>
      </c>
    </row>
    <row r="33" spans="1:13" s="117" customFormat="1" ht="12.75" customHeight="1">
      <c r="A33" s="143"/>
      <c r="B33" s="193" t="s">
        <v>816</v>
      </c>
      <c r="C33" s="193"/>
      <c r="D33" s="193"/>
      <c r="E33" s="193"/>
      <c r="F33" s="193"/>
      <c r="G33" s="144" t="s">
        <v>821</v>
      </c>
      <c r="H33" s="144" t="s">
        <v>817</v>
      </c>
      <c r="I33" s="144"/>
      <c r="J33" s="145">
        <v>8412536.4800000004</v>
      </c>
      <c r="K33" s="194">
        <f>K34+K39</f>
        <v>8298911</v>
      </c>
      <c r="L33" s="195"/>
      <c r="M33" s="146">
        <f t="shared" si="0"/>
        <v>98649.331503404072</v>
      </c>
    </row>
    <row r="34" spans="1:13" s="117" customFormat="1" ht="12.75" customHeight="1">
      <c r="A34" s="147"/>
      <c r="B34" s="148"/>
      <c r="C34" s="196" t="s">
        <v>818</v>
      </c>
      <c r="D34" s="196"/>
      <c r="E34" s="196"/>
      <c r="F34" s="196"/>
      <c r="G34" s="149" t="s">
        <v>821</v>
      </c>
      <c r="H34" s="149" t="s">
        <v>819</v>
      </c>
      <c r="I34" s="149"/>
      <c r="J34" s="150">
        <v>133700</v>
      </c>
      <c r="K34" s="197">
        <f>SUM(K35:L38)</f>
        <v>133700</v>
      </c>
      <c r="L34" s="198"/>
      <c r="M34" s="151">
        <f t="shared" si="0"/>
        <v>100000</v>
      </c>
    </row>
    <row r="35" spans="1:13" s="117" customFormat="1" ht="12.75" customHeight="1">
      <c r="A35" s="147"/>
      <c r="B35" s="152"/>
      <c r="C35" s="152"/>
      <c r="D35" s="188" t="s">
        <v>563</v>
      </c>
      <c r="E35" s="188"/>
      <c r="F35" s="188"/>
      <c r="G35" s="153" t="s">
        <v>821</v>
      </c>
      <c r="H35" s="153" t="s">
        <v>819</v>
      </c>
      <c r="I35" s="153" t="s">
        <v>822</v>
      </c>
      <c r="J35" s="154">
        <v>50700</v>
      </c>
      <c r="K35" s="189">
        <v>50700</v>
      </c>
      <c r="L35" s="190"/>
      <c r="M35" s="155">
        <f t="shared" si="0"/>
        <v>100000</v>
      </c>
    </row>
    <row r="36" spans="1:13" s="117" customFormat="1" ht="12.75" customHeight="1">
      <c r="A36" s="147"/>
      <c r="B36" s="152"/>
      <c r="C36" s="152"/>
      <c r="D36" s="188" t="s">
        <v>563</v>
      </c>
      <c r="E36" s="188"/>
      <c r="F36" s="188"/>
      <c r="G36" s="153" t="s">
        <v>821</v>
      </c>
      <c r="H36" s="153" t="s">
        <v>819</v>
      </c>
      <c r="I36" s="153" t="s">
        <v>823</v>
      </c>
      <c r="J36" s="154">
        <v>10000</v>
      </c>
      <c r="K36" s="189">
        <v>10000</v>
      </c>
      <c r="L36" s="190"/>
      <c r="M36" s="155">
        <f t="shared" si="0"/>
        <v>100000</v>
      </c>
    </row>
    <row r="37" spans="1:13" s="117" customFormat="1" ht="12.75" customHeight="1">
      <c r="A37" s="147"/>
      <c r="B37" s="152"/>
      <c r="C37" s="152"/>
      <c r="D37" s="188" t="s">
        <v>563</v>
      </c>
      <c r="E37" s="188"/>
      <c r="F37" s="188"/>
      <c r="G37" s="153" t="s">
        <v>821</v>
      </c>
      <c r="H37" s="153" t="s">
        <v>819</v>
      </c>
      <c r="I37" s="153" t="s">
        <v>794</v>
      </c>
      <c r="J37" s="154">
        <v>43000</v>
      </c>
      <c r="K37" s="189">
        <v>43000</v>
      </c>
      <c r="L37" s="190"/>
      <c r="M37" s="155">
        <f t="shared" si="0"/>
        <v>100000</v>
      </c>
    </row>
    <row r="38" spans="1:13" s="117" customFormat="1" ht="12.75" customHeight="1">
      <c r="A38" s="147"/>
      <c r="B38" s="152"/>
      <c r="C38" s="152"/>
      <c r="D38" s="188" t="s">
        <v>563</v>
      </c>
      <c r="E38" s="188"/>
      <c r="F38" s="188"/>
      <c r="G38" s="153" t="s">
        <v>821</v>
      </c>
      <c r="H38" s="153" t="s">
        <v>819</v>
      </c>
      <c r="I38" s="153" t="s">
        <v>824</v>
      </c>
      <c r="J38" s="154">
        <v>30000</v>
      </c>
      <c r="K38" s="189">
        <v>30000</v>
      </c>
      <c r="L38" s="190"/>
      <c r="M38" s="155">
        <f t="shared" si="0"/>
        <v>100000</v>
      </c>
    </row>
    <row r="39" spans="1:13" s="117" customFormat="1" ht="12.75" customHeight="1">
      <c r="A39" s="147"/>
      <c r="B39" s="148"/>
      <c r="C39" s="196" t="s">
        <v>825</v>
      </c>
      <c r="D39" s="196"/>
      <c r="E39" s="196"/>
      <c r="F39" s="196"/>
      <c r="G39" s="149" t="s">
        <v>821</v>
      </c>
      <c r="H39" s="149" t="s">
        <v>826</v>
      </c>
      <c r="I39" s="149"/>
      <c r="J39" s="150">
        <v>8278836.4800000004</v>
      </c>
      <c r="K39" s="197">
        <f>SUM(K40:L59)</f>
        <v>8165211</v>
      </c>
      <c r="L39" s="198"/>
      <c r="M39" s="151">
        <f t="shared" si="0"/>
        <v>98627.518730748008</v>
      </c>
    </row>
    <row r="40" spans="1:13" s="117" customFormat="1" ht="12.75" customHeight="1">
      <c r="A40" s="147"/>
      <c r="B40" s="152"/>
      <c r="C40" s="152"/>
      <c r="D40" s="188" t="s">
        <v>827</v>
      </c>
      <c r="E40" s="188"/>
      <c r="F40" s="188"/>
      <c r="G40" s="153" t="s">
        <v>821</v>
      </c>
      <c r="H40" s="153" t="s">
        <v>826</v>
      </c>
      <c r="I40" s="153" t="s">
        <v>828</v>
      </c>
      <c r="J40" s="154">
        <v>133279.57</v>
      </c>
      <c r="K40" s="189">
        <v>133279</v>
      </c>
      <c r="L40" s="190"/>
      <c r="M40" s="155">
        <f t="shared" si="0"/>
        <v>99999.572327551767</v>
      </c>
    </row>
    <row r="41" spans="1:13" s="117" customFormat="1" ht="12.75" customHeight="1">
      <c r="A41" s="147"/>
      <c r="B41" s="152"/>
      <c r="C41" s="152"/>
      <c r="D41" s="188" t="s">
        <v>829</v>
      </c>
      <c r="E41" s="188"/>
      <c r="F41" s="188"/>
      <c r="G41" s="153" t="s">
        <v>821</v>
      </c>
      <c r="H41" s="153" t="s">
        <v>826</v>
      </c>
      <c r="I41" s="153" t="s">
        <v>830</v>
      </c>
      <c r="J41" s="154">
        <v>30000</v>
      </c>
      <c r="K41" s="189">
        <v>30000</v>
      </c>
      <c r="L41" s="190"/>
      <c r="M41" s="155">
        <f t="shared" si="0"/>
        <v>100000</v>
      </c>
    </row>
    <row r="42" spans="1:13" s="117" customFormat="1" ht="12.75" customHeight="1">
      <c r="A42" s="147"/>
      <c r="B42" s="152"/>
      <c r="C42" s="152"/>
      <c r="D42" s="188" t="s">
        <v>831</v>
      </c>
      <c r="E42" s="188"/>
      <c r="F42" s="188"/>
      <c r="G42" s="153" t="s">
        <v>821</v>
      </c>
      <c r="H42" s="153" t="s">
        <v>826</v>
      </c>
      <c r="I42" s="153" t="s">
        <v>832</v>
      </c>
      <c r="J42" s="154">
        <v>71567.960000000006</v>
      </c>
      <c r="K42" s="189">
        <v>71567</v>
      </c>
      <c r="L42" s="190"/>
      <c r="M42" s="155">
        <f t="shared" si="0"/>
        <v>99998.65861762721</v>
      </c>
    </row>
    <row r="43" spans="1:13" s="117" customFormat="1" ht="12.75" customHeight="1">
      <c r="A43" s="147"/>
      <c r="B43" s="152"/>
      <c r="C43" s="152"/>
      <c r="D43" s="188" t="s">
        <v>700</v>
      </c>
      <c r="E43" s="188"/>
      <c r="F43" s="188"/>
      <c r="G43" s="153" t="s">
        <v>821</v>
      </c>
      <c r="H43" s="153" t="s">
        <v>826</v>
      </c>
      <c r="I43" s="153" t="s">
        <v>833</v>
      </c>
      <c r="J43" s="154">
        <v>142000</v>
      </c>
      <c r="K43" s="189">
        <v>142000</v>
      </c>
      <c r="L43" s="190"/>
      <c r="M43" s="155">
        <f t="shared" si="0"/>
        <v>100000</v>
      </c>
    </row>
    <row r="44" spans="1:13" s="117" customFormat="1" ht="12.75" customHeight="1">
      <c r="A44" s="147"/>
      <c r="B44" s="152"/>
      <c r="C44" s="152"/>
      <c r="D44" s="188" t="s">
        <v>834</v>
      </c>
      <c r="E44" s="188"/>
      <c r="F44" s="188"/>
      <c r="G44" s="153" t="s">
        <v>821</v>
      </c>
      <c r="H44" s="153" t="s">
        <v>826</v>
      </c>
      <c r="I44" s="153" t="s">
        <v>835</v>
      </c>
      <c r="J44" s="154">
        <v>26402.33</v>
      </c>
      <c r="K44" s="189">
        <v>26402</v>
      </c>
      <c r="L44" s="190"/>
      <c r="M44" s="155">
        <f t="shared" si="0"/>
        <v>99998.750110312234</v>
      </c>
    </row>
    <row r="45" spans="1:13" s="117" customFormat="1" ht="12.75" customHeight="1">
      <c r="A45" s="147"/>
      <c r="B45" s="152"/>
      <c r="C45" s="152"/>
      <c r="D45" s="188" t="s">
        <v>836</v>
      </c>
      <c r="E45" s="188"/>
      <c r="F45" s="188"/>
      <c r="G45" s="153" t="s">
        <v>821</v>
      </c>
      <c r="H45" s="153" t="s">
        <v>826</v>
      </c>
      <c r="I45" s="153" t="s">
        <v>837</v>
      </c>
      <c r="J45" s="154">
        <v>328445</v>
      </c>
      <c r="K45" s="189">
        <v>328445</v>
      </c>
      <c r="L45" s="190"/>
      <c r="M45" s="155">
        <f t="shared" si="0"/>
        <v>100000</v>
      </c>
    </row>
    <row r="46" spans="1:13" s="117" customFormat="1" ht="12.75" customHeight="1">
      <c r="A46" s="147"/>
      <c r="B46" s="152"/>
      <c r="C46" s="152"/>
      <c r="D46" s="188" t="s">
        <v>838</v>
      </c>
      <c r="E46" s="188"/>
      <c r="F46" s="188"/>
      <c r="G46" s="153" t="s">
        <v>821</v>
      </c>
      <c r="H46" s="153" t="s">
        <v>826</v>
      </c>
      <c r="I46" s="153" t="s">
        <v>839</v>
      </c>
      <c r="J46" s="154">
        <v>27000</v>
      </c>
      <c r="K46" s="189">
        <v>27000</v>
      </c>
      <c r="L46" s="190"/>
      <c r="M46" s="155">
        <f t="shared" si="0"/>
        <v>100000</v>
      </c>
    </row>
    <row r="47" spans="1:13" s="117" customFormat="1" ht="12.75" customHeight="1">
      <c r="A47" s="147"/>
      <c r="B47" s="152"/>
      <c r="C47" s="152"/>
      <c r="D47" s="188" t="s">
        <v>840</v>
      </c>
      <c r="E47" s="188"/>
      <c r="F47" s="188"/>
      <c r="G47" s="153" t="s">
        <v>821</v>
      </c>
      <c r="H47" s="153" t="s">
        <v>826</v>
      </c>
      <c r="I47" s="153" t="s">
        <v>841</v>
      </c>
      <c r="J47" s="154">
        <v>17000</v>
      </c>
      <c r="K47" s="189">
        <v>17000</v>
      </c>
      <c r="L47" s="190"/>
      <c r="M47" s="155">
        <f t="shared" si="0"/>
        <v>100000</v>
      </c>
    </row>
    <row r="48" spans="1:13" s="117" customFormat="1" ht="12.75" customHeight="1">
      <c r="A48" s="147"/>
      <c r="B48" s="152"/>
      <c r="C48" s="152"/>
      <c r="D48" s="188" t="s">
        <v>701</v>
      </c>
      <c r="E48" s="188"/>
      <c r="F48" s="188"/>
      <c r="G48" s="153" t="s">
        <v>821</v>
      </c>
      <c r="H48" s="153" t="s">
        <v>826</v>
      </c>
      <c r="I48" s="153" t="s">
        <v>842</v>
      </c>
      <c r="J48" s="154">
        <v>100000</v>
      </c>
      <c r="K48" s="189">
        <v>100000</v>
      </c>
      <c r="L48" s="190"/>
      <c r="M48" s="155">
        <f t="shared" si="0"/>
        <v>100000</v>
      </c>
    </row>
    <row r="49" spans="1:13" s="117" customFormat="1" ht="12.75" customHeight="1">
      <c r="A49" s="147"/>
      <c r="B49" s="152"/>
      <c r="C49" s="152"/>
      <c r="D49" s="188" t="s">
        <v>843</v>
      </c>
      <c r="E49" s="188"/>
      <c r="F49" s="188"/>
      <c r="G49" s="153" t="s">
        <v>821</v>
      </c>
      <c r="H49" s="153" t="s">
        <v>826</v>
      </c>
      <c r="I49" s="153" t="s">
        <v>844</v>
      </c>
      <c r="J49" s="154">
        <v>10000</v>
      </c>
      <c r="K49" s="189">
        <v>10000</v>
      </c>
      <c r="L49" s="190"/>
      <c r="M49" s="155">
        <f t="shared" si="0"/>
        <v>100000</v>
      </c>
    </row>
    <row r="50" spans="1:13" s="117" customFormat="1" ht="12.75" customHeight="1">
      <c r="A50" s="147"/>
      <c r="B50" s="152"/>
      <c r="C50" s="152"/>
      <c r="D50" s="188" t="s">
        <v>845</v>
      </c>
      <c r="E50" s="188"/>
      <c r="F50" s="188"/>
      <c r="G50" s="153" t="s">
        <v>821</v>
      </c>
      <c r="H50" s="153" t="s">
        <v>826</v>
      </c>
      <c r="I50" s="153" t="s">
        <v>846</v>
      </c>
      <c r="J50" s="154">
        <v>30000</v>
      </c>
      <c r="K50" s="189">
        <v>30000</v>
      </c>
      <c r="L50" s="190"/>
      <c r="M50" s="155">
        <f t="shared" si="0"/>
        <v>100000</v>
      </c>
    </row>
    <row r="51" spans="1:13" s="117" customFormat="1" ht="12.75" customHeight="1">
      <c r="A51" s="147"/>
      <c r="B51" s="152"/>
      <c r="C51" s="152"/>
      <c r="D51" s="188" t="s">
        <v>564</v>
      </c>
      <c r="E51" s="188"/>
      <c r="F51" s="188"/>
      <c r="G51" s="153" t="s">
        <v>821</v>
      </c>
      <c r="H51" s="153" t="s">
        <v>826</v>
      </c>
      <c r="I51" s="153" t="s">
        <v>847</v>
      </c>
      <c r="J51" s="154">
        <v>5074949</v>
      </c>
      <c r="K51" s="189">
        <v>5074949</v>
      </c>
      <c r="L51" s="190"/>
      <c r="M51" s="155">
        <f t="shared" si="0"/>
        <v>100000</v>
      </c>
    </row>
    <row r="52" spans="1:13" s="117" customFormat="1" ht="12.75" customHeight="1">
      <c r="A52" s="147"/>
      <c r="B52" s="152"/>
      <c r="C52" s="152"/>
      <c r="D52" s="188" t="s">
        <v>579</v>
      </c>
      <c r="E52" s="188"/>
      <c r="F52" s="188"/>
      <c r="G52" s="153" t="s">
        <v>821</v>
      </c>
      <c r="H52" s="153" t="s">
        <v>826</v>
      </c>
      <c r="I52" s="153" t="s">
        <v>848</v>
      </c>
      <c r="J52" s="154">
        <v>594956</v>
      </c>
      <c r="K52" s="189">
        <v>594956</v>
      </c>
      <c r="L52" s="190"/>
      <c r="M52" s="155">
        <f t="shared" si="0"/>
        <v>100000</v>
      </c>
    </row>
    <row r="53" spans="1:13" s="117" customFormat="1" ht="12.75" customHeight="1">
      <c r="A53" s="147"/>
      <c r="B53" s="152"/>
      <c r="C53" s="152"/>
      <c r="D53" s="188" t="s">
        <v>565</v>
      </c>
      <c r="E53" s="188"/>
      <c r="F53" s="188"/>
      <c r="G53" s="153" t="s">
        <v>821</v>
      </c>
      <c r="H53" s="153" t="s">
        <v>826</v>
      </c>
      <c r="I53" s="153" t="s">
        <v>849</v>
      </c>
      <c r="J53" s="154">
        <v>307200</v>
      </c>
      <c r="K53" s="189">
        <v>288300</v>
      </c>
      <c r="L53" s="190"/>
      <c r="M53" s="155">
        <f t="shared" si="0"/>
        <v>93847.65625</v>
      </c>
    </row>
    <row r="54" spans="1:13" s="117" customFormat="1" ht="12.75" customHeight="1">
      <c r="A54" s="147"/>
      <c r="B54" s="152"/>
      <c r="C54" s="152"/>
      <c r="D54" s="188" t="s">
        <v>580</v>
      </c>
      <c r="E54" s="188"/>
      <c r="F54" s="188"/>
      <c r="G54" s="153" t="s">
        <v>821</v>
      </c>
      <c r="H54" s="153" t="s">
        <v>826</v>
      </c>
      <c r="I54" s="153" t="s">
        <v>850</v>
      </c>
      <c r="J54" s="154">
        <v>348000</v>
      </c>
      <c r="K54" s="189">
        <v>348000</v>
      </c>
      <c r="L54" s="190"/>
      <c r="M54" s="155">
        <f t="shared" si="0"/>
        <v>100000</v>
      </c>
    </row>
    <row r="55" spans="1:13" s="117" customFormat="1" ht="12.75" customHeight="1">
      <c r="A55" s="147"/>
      <c r="B55" s="152"/>
      <c r="C55" s="152"/>
      <c r="D55" s="188" t="s">
        <v>566</v>
      </c>
      <c r="E55" s="188"/>
      <c r="F55" s="188"/>
      <c r="G55" s="153" t="s">
        <v>821</v>
      </c>
      <c r="H55" s="153" t="s">
        <v>826</v>
      </c>
      <c r="I55" s="153" t="s">
        <v>851</v>
      </c>
      <c r="J55" s="154">
        <v>185070.75</v>
      </c>
      <c r="K55" s="189">
        <v>185070</v>
      </c>
      <c r="L55" s="190"/>
      <c r="M55" s="155">
        <f t="shared" si="0"/>
        <v>99999.59474957551</v>
      </c>
    </row>
    <row r="56" spans="1:13" s="117" customFormat="1" ht="12.75" customHeight="1">
      <c r="A56" s="147"/>
      <c r="B56" s="152"/>
      <c r="C56" s="152"/>
      <c r="D56" s="188" t="s">
        <v>567</v>
      </c>
      <c r="E56" s="188"/>
      <c r="F56" s="188"/>
      <c r="G56" s="153" t="s">
        <v>821</v>
      </c>
      <c r="H56" s="153" t="s">
        <v>826</v>
      </c>
      <c r="I56" s="153" t="s">
        <v>852</v>
      </c>
      <c r="J56" s="154">
        <v>17000</v>
      </c>
      <c r="K56" s="189">
        <v>17000</v>
      </c>
      <c r="L56" s="190"/>
      <c r="M56" s="155">
        <f t="shared" si="0"/>
        <v>100000</v>
      </c>
    </row>
    <row r="57" spans="1:13" s="117" customFormat="1" ht="12.75" customHeight="1">
      <c r="A57" s="147"/>
      <c r="B57" s="152"/>
      <c r="C57" s="152"/>
      <c r="D57" s="188" t="s">
        <v>568</v>
      </c>
      <c r="E57" s="188"/>
      <c r="F57" s="188"/>
      <c r="G57" s="153" t="s">
        <v>821</v>
      </c>
      <c r="H57" s="153" t="s">
        <v>826</v>
      </c>
      <c r="I57" s="153" t="s">
        <v>853</v>
      </c>
      <c r="J57" s="154">
        <v>208722</v>
      </c>
      <c r="K57" s="189">
        <v>114000</v>
      </c>
      <c r="L57" s="190"/>
      <c r="M57" s="155">
        <f t="shared" si="0"/>
        <v>54618.104464311378</v>
      </c>
    </row>
    <row r="58" spans="1:13" s="117" customFormat="1" ht="12.75" customHeight="1">
      <c r="A58" s="147"/>
      <c r="B58" s="152"/>
      <c r="C58" s="152"/>
      <c r="D58" s="188" t="s">
        <v>586</v>
      </c>
      <c r="E58" s="188"/>
      <c r="F58" s="188"/>
      <c r="G58" s="153" t="s">
        <v>821</v>
      </c>
      <c r="H58" s="153" t="s">
        <v>826</v>
      </c>
      <c r="I58" s="153" t="s">
        <v>854</v>
      </c>
      <c r="J58" s="154">
        <v>180000</v>
      </c>
      <c r="K58" s="189">
        <v>180000</v>
      </c>
      <c r="L58" s="190"/>
      <c r="M58" s="155">
        <f t="shared" si="0"/>
        <v>100000</v>
      </c>
    </row>
    <row r="59" spans="1:13" s="117" customFormat="1" ht="12.75" customHeight="1">
      <c r="A59" s="147"/>
      <c r="B59" s="152"/>
      <c r="C59" s="152"/>
      <c r="D59" s="188" t="s">
        <v>616</v>
      </c>
      <c r="E59" s="188"/>
      <c r="F59" s="188"/>
      <c r="G59" s="153" t="s">
        <v>821</v>
      </c>
      <c r="H59" s="153" t="s">
        <v>826</v>
      </c>
      <c r="I59" s="153" t="s">
        <v>855</v>
      </c>
      <c r="J59" s="154">
        <v>447243.87</v>
      </c>
      <c r="K59" s="189">
        <v>447243</v>
      </c>
      <c r="L59" s="190"/>
      <c r="M59" s="155">
        <f t="shared" si="0"/>
        <v>99999.80547525447</v>
      </c>
    </row>
    <row r="60" spans="1:13" s="117" customFormat="1" ht="12.75" customHeight="1">
      <c r="A60" s="143"/>
      <c r="B60" s="193" t="s">
        <v>856</v>
      </c>
      <c r="C60" s="193"/>
      <c r="D60" s="193"/>
      <c r="E60" s="193"/>
      <c r="F60" s="193"/>
      <c r="G60" s="144" t="s">
        <v>821</v>
      </c>
      <c r="H60" s="144" t="s">
        <v>857</v>
      </c>
      <c r="I60" s="144"/>
      <c r="J60" s="145">
        <v>104186065.02</v>
      </c>
      <c r="K60" s="194">
        <f>K61+K82+K96</f>
        <v>97989354.890000001</v>
      </c>
      <c r="L60" s="195"/>
      <c r="M60" s="146">
        <f t="shared" si="0"/>
        <v>94052.265887179397</v>
      </c>
    </row>
    <row r="61" spans="1:13" s="117" customFormat="1" ht="12.75" customHeight="1">
      <c r="A61" s="147"/>
      <c r="B61" s="148"/>
      <c r="C61" s="196" t="s">
        <v>858</v>
      </c>
      <c r="D61" s="196"/>
      <c r="E61" s="196"/>
      <c r="F61" s="196"/>
      <c r="G61" s="149" t="s">
        <v>821</v>
      </c>
      <c r="H61" s="149" t="s">
        <v>859</v>
      </c>
      <c r="I61" s="149"/>
      <c r="J61" s="150">
        <v>36474431.439999998</v>
      </c>
      <c r="K61" s="197">
        <f>SUM(K62:L81)</f>
        <v>36282968.07</v>
      </c>
      <c r="L61" s="198"/>
      <c r="M61" s="151">
        <f t="shared" si="0"/>
        <v>99475.075107572411</v>
      </c>
    </row>
    <row r="62" spans="1:13" s="117" customFormat="1" ht="12.75" customHeight="1">
      <c r="A62" s="147"/>
      <c r="B62" s="152"/>
      <c r="C62" s="152"/>
      <c r="D62" s="188" t="s">
        <v>564</v>
      </c>
      <c r="E62" s="188"/>
      <c r="F62" s="188"/>
      <c r="G62" s="153" t="s">
        <v>821</v>
      </c>
      <c r="H62" s="153" t="s">
        <v>859</v>
      </c>
      <c r="I62" s="153" t="s">
        <v>860</v>
      </c>
      <c r="J62" s="154">
        <v>24731581.890000001</v>
      </c>
      <c r="K62" s="189">
        <v>24731581.890000001</v>
      </c>
      <c r="L62" s="190"/>
      <c r="M62" s="155">
        <f t="shared" si="0"/>
        <v>100000</v>
      </c>
    </row>
    <row r="63" spans="1:13" s="117" customFormat="1" ht="12.75" customHeight="1">
      <c r="A63" s="147"/>
      <c r="B63" s="152"/>
      <c r="C63" s="152"/>
      <c r="D63" s="188" t="s">
        <v>579</v>
      </c>
      <c r="E63" s="188"/>
      <c r="F63" s="188"/>
      <c r="G63" s="153" t="s">
        <v>821</v>
      </c>
      <c r="H63" s="153" t="s">
        <v>859</v>
      </c>
      <c r="I63" s="153" t="s">
        <v>861</v>
      </c>
      <c r="J63" s="154">
        <v>1467731.43</v>
      </c>
      <c r="K63" s="189">
        <v>1467731.43</v>
      </c>
      <c r="L63" s="190"/>
      <c r="M63" s="155">
        <f t="shared" si="0"/>
        <v>100000</v>
      </c>
    </row>
    <row r="64" spans="1:13" s="117" customFormat="1" ht="12.75" customHeight="1">
      <c r="A64" s="147"/>
      <c r="B64" s="152"/>
      <c r="C64" s="152"/>
      <c r="D64" s="188" t="s">
        <v>565</v>
      </c>
      <c r="E64" s="188"/>
      <c r="F64" s="188"/>
      <c r="G64" s="153" t="s">
        <v>821</v>
      </c>
      <c r="H64" s="153" t="s">
        <v>859</v>
      </c>
      <c r="I64" s="153" t="s">
        <v>862</v>
      </c>
      <c r="J64" s="154">
        <v>172112.17</v>
      </c>
      <c r="K64" s="189">
        <v>115315</v>
      </c>
      <c r="L64" s="190"/>
      <c r="M64" s="155">
        <f t="shared" si="0"/>
        <v>66999.910581570148</v>
      </c>
    </row>
    <row r="65" spans="1:13" s="117" customFormat="1" ht="12.75" customHeight="1">
      <c r="A65" s="147"/>
      <c r="B65" s="152"/>
      <c r="C65" s="152"/>
      <c r="D65" s="188" t="s">
        <v>580</v>
      </c>
      <c r="E65" s="188"/>
      <c r="F65" s="188"/>
      <c r="G65" s="153" t="s">
        <v>821</v>
      </c>
      <c r="H65" s="153" t="s">
        <v>859</v>
      </c>
      <c r="I65" s="153" t="s">
        <v>863</v>
      </c>
      <c r="J65" s="154">
        <v>141324.5</v>
      </c>
      <c r="K65" s="189">
        <v>141324</v>
      </c>
      <c r="L65" s="190"/>
      <c r="M65" s="155">
        <f t="shared" si="0"/>
        <v>99999.646204302859</v>
      </c>
    </row>
    <row r="66" spans="1:13" s="117" customFormat="1" ht="12.75" customHeight="1">
      <c r="A66" s="147"/>
      <c r="B66" s="152"/>
      <c r="C66" s="152"/>
      <c r="D66" s="188" t="s">
        <v>566</v>
      </c>
      <c r="E66" s="188"/>
      <c r="F66" s="188"/>
      <c r="G66" s="153" t="s">
        <v>821</v>
      </c>
      <c r="H66" s="153" t="s">
        <v>859</v>
      </c>
      <c r="I66" s="153" t="s">
        <v>864</v>
      </c>
      <c r="J66" s="154">
        <v>470320</v>
      </c>
      <c r="K66" s="189">
        <v>470320</v>
      </c>
      <c r="L66" s="190"/>
      <c r="M66" s="155">
        <f t="shared" si="0"/>
        <v>100000</v>
      </c>
    </row>
    <row r="67" spans="1:13" s="117" customFormat="1" ht="12.75" customHeight="1">
      <c r="A67" s="147"/>
      <c r="B67" s="152"/>
      <c r="C67" s="152"/>
      <c r="D67" s="188" t="s">
        <v>567</v>
      </c>
      <c r="E67" s="188"/>
      <c r="F67" s="188"/>
      <c r="G67" s="153" t="s">
        <v>821</v>
      </c>
      <c r="H67" s="153" t="s">
        <v>859</v>
      </c>
      <c r="I67" s="153" t="s">
        <v>865</v>
      </c>
      <c r="J67" s="154">
        <v>304100</v>
      </c>
      <c r="K67" s="189">
        <v>304100</v>
      </c>
      <c r="L67" s="190"/>
      <c r="M67" s="155">
        <f t="shared" si="0"/>
        <v>100000</v>
      </c>
    </row>
    <row r="68" spans="1:13" s="117" customFormat="1" ht="12.75" customHeight="1">
      <c r="A68" s="147"/>
      <c r="B68" s="152"/>
      <c r="C68" s="152"/>
      <c r="D68" s="188" t="s">
        <v>568</v>
      </c>
      <c r="E68" s="188"/>
      <c r="F68" s="188"/>
      <c r="G68" s="153" t="s">
        <v>821</v>
      </c>
      <c r="H68" s="153" t="s">
        <v>859</v>
      </c>
      <c r="I68" s="153" t="s">
        <v>866</v>
      </c>
      <c r="J68" s="154">
        <v>280080</v>
      </c>
      <c r="K68" s="189">
        <v>186970</v>
      </c>
      <c r="L68" s="190"/>
      <c r="M68" s="155">
        <f t="shared" si="0"/>
        <v>66755.926878034836</v>
      </c>
    </row>
    <row r="69" spans="1:13" s="117" customFormat="1" ht="12.75" customHeight="1">
      <c r="A69" s="147"/>
      <c r="B69" s="152"/>
      <c r="C69" s="152"/>
      <c r="D69" s="188" t="s">
        <v>581</v>
      </c>
      <c r="E69" s="188"/>
      <c r="F69" s="188"/>
      <c r="G69" s="153" t="s">
        <v>821</v>
      </c>
      <c r="H69" s="153" t="s">
        <v>859</v>
      </c>
      <c r="I69" s="153" t="s">
        <v>867</v>
      </c>
      <c r="J69" s="154">
        <v>34500</v>
      </c>
      <c r="K69" s="189">
        <v>34500</v>
      </c>
      <c r="L69" s="190"/>
      <c r="M69" s="155">
        <f t="shared" si="0"/>
        <v>100000</v>
      </c>
    </row>
    <row r="70" spans="1:13" s="117" customFormat="1" ht="12.75" customHeight="1">
      <c r="A70" s="147"/>
      <c r="B70" s="152"/>
      <c r="C70" s="152"/>
      <c r="D70" s="188" t="s">
        <v>582</v>
      </c>
      <c r="E70" s="188"/>
      <c r="F70" s="188"/>
      <c r="G70" s="153" t="s">
        <v>821</v>
      </c>
      <c r="H70" s="153" t="s">
        <v>859</v>
      </c>
      <c r="I70" s="153" t="s">
        <v>868</v>
      </c>
      <c r="J70" s="154">
        <v>138900</v>
      </c>
      <c r="K70" s="189">
        <v>138900</v>
      </c>
      <c r="L70" s="190"/>
      <c r="M70" s="155">
        <f t="shared" si="0"/>
        <v>100000</v>
      </c>
    </row>
    <row r="71" spans="1:13" s="117" customFormat="1" ht="12.75" customHeight="1">
      <c r="A71" s="147"/>
      <c r="B71" s="152"/>
      <c r="C71" s="152"/>
      <c r="D71" s="188" t="s">
        <v>584</v>
      </c>
      <c r="E71" s="188"/>
      <c r="F71" s="188"/>
      <c r="G71" s="153" t="s">
        <v>821</v>
      </c>
      <c r="H71" s="153" t="s">
        <v>859</v>
      </c>
      <c r="I71" s="153" t="s">
        <v>869</v>
      </c>
      <c r="J71" s="154">
        <v>16400</v>
      </c>
      <c r="K71" s="189">
        <v>16400</v>
      </c>
      <c r="L71" s="190"/>
      <c r="M71" s="155">
        <f t="shared" si="0"/>
        <v>100000</v>
      </c>
    </row>
    <row r="72" spans="1:13" s="117" customFormat="1" ht="12.75" customHeight="1">
      <c r="A72" s="147"/>
      <c r="B72" s="152"/>
      <c r="C72" s="152"/>
      <c r="D72" s="188" t="s">
        <v>616</v>
      </c>
      <c r="E72" s="188"/>
      <c r="F72" s="188"/>
      <c r="G72" s="153" t="s">
        <v>821</v>
      </c>
      <c r="H72" s="153" t="s">
        <v>859</v>
      </c>
      <c r="I72" s="153" t="s">
        <v>870</v>
      </c>
      <c r="J72" s="154">
        <v>29883</v>
      </c>
      <c r="K72" s="189">
        <v>29883</v>
      </c>
      <c r="L72" s="190"/>
      <c r="M72" s="155">
        <f t="shared" si="0"/>
        <v>100000</v>
      </c>
    </row>
    <row r="73" spans="1:13" s="117" customFormat="1" ht="12.75" customHeight="1">
      <c r="A73" s="147"/>
      <c r="B73" s="152"/>
      <c r="C73" s="152"/>
      <c r="D73" s="188" t="s">
        <v>714</v>
      </c>
      <c r="E73" s="188"/>
      <c r="F73" s="188"/>
      <c r="G73" s="153" t="s">
        <v>821</v>
      </c>
      <c r="H73" s="153" t="s">
        <v>859</v>
      </c>
      <c r="I73" s="153" t="s">
        <v>871</v>
      </c>
      <c r="J73" s="154">
        <v>78000</v>
      </c>
      <c r="K73" s="189">
        <v>78000</v>
      </c>
      <c r="L73" s="190"/>
      <c r="M73" s="155">
        <f t="shared" ref="M73:M136" si="1">K73/J73*100*1000</f>
        <v>100000</v>
      </c>
    </row>
    <row r="74" spans="1:13" s="117" customFormat="1" ht="12.75" customHeight="1">
      <c r="A74" s="147"/>
      <c r="B74" s="152"/>
      <c r="C74" s="152"/>
      <c r="D74" s="188" t="s">
        <v>715</v>
      </c>
      <c r="E74" s="188"/>
      <c r="F74" s="188"/>
      <c r="G74" s="153" t="s">
        <v>821</v>
      </c>
      <c r="H74" s="153" t="s">
        <v>859</v>
      </c>
      <c r="I74" s="153" t="s">
        <v>872</v>
      </c>
      <c r="J74" s="154">
        <v>890850</v>
      </c>
      <c r="K74" s="189">
        <v>889850</v>
      </c>
      <c r="L74" s="190"/>
      <c r="M74" s="155">
        <f t="shared" si="1"/>
        <v>99887.747656732347</v>
      </c>
    </row>
    <row r="75" spans="1:13" s="117" customFormat="1" ht="12.75" customHeight="1">
      <c r="A75" s="147"/>
      <c r="B75" s="152"/>
      <c r="C75" s="152"/>
      <c r="D75" s="188" t="s">
        <v>716</v>
      </c>
      <c r="E75" s="188"/>
      <c r="F75" s="188"/>
      <c r="G75" s="153" t="s">
        <v>821</v>
      </c>
      <c r="H75" s="153" t="s">
        <v>859</v>
      </c>
      <c r="I75" s="153" t="s">
        <v>873</v>
      </c>
      <c r="J75" s="154">
        <v>2784272.28</v>
      </c>
      <c r="K75" s="189">
        <v>2784272</v>
      </c>
      <c r="L75" s="190"/>
      <c r="M75" s="155">
        <f t="shared" si="1"/>
        <v>99999.989943512279</v>
      </c>
    </row>
    <row r="76" spans="1:13" s="117" customFormat="1" ht="12.75" customHeight="1">
      <c r="A76" s="147"/>
      <c r="B76" s="152"/>
      <c r="C76" s="152"/>
      <c r="D76" s="188" t="s">
        <v>874</v>
      </c>
      <c r="E76" s="188"/>
      <c r="F76" s="188"/>
      <c r="G76" s="153" t="s">
        <v>821</v>
      </c>
      <c r="H76" s="153" t="s">
        <v>859</v>
      </c>
      <c r="I76" s="153" t="s">
        <v>875</v>
      </c>
      <c r="J76" s="154">
        <v>4671300</v>
      </c>
      <c r="K76" s="189">
        <v>4671300</v>
      </c>
      <c r="L76" s="190"/>
      <c r="M76" s="155">
        <f t="shared" si="1"/>
        <v>100000</v>
      </c>
    </row>
    <row r="77" spans="1:13" s="117" customFormat="1" ht="12.75" customHeight="1">
      <c r="A77" s="147"/>
      <c r="B77" s="152"/>
      <c r="C77" s="152"/>
      <c r="D77" s="188" t="s">
        <v>876</v>
      </c>
      <c r="E77" s="188"/>
      <c r="F77" s="188"/>
      <c r="G77" s="153" t="s">
        <v>821</v>
      </c>
      <c r="H77" s="153" t="s">
        <v>859</v>
      </c>
      <c r="I77" s="153" t="s">
        <v>877</v>
      </c>
      <c r="J77" s="154">
        <v>9999</v>
      </c>
      <c r="K77" s="189">
        <v>9999</v>
      </c>
      <c r="L77" s="190"/>
      <c r="M77" s="155">
        <f t="shared" si="1"/>
        <v>100000</v>
      </c>
    </row>
    <row r="78" spans="1:13" s="117" customFormat="1" ht="12.75" customHeight="1">
      <c r="A78" s="147"/>
      <c r="B78" s="152"/>
      <c r="C78" s="152"/>
      <c r="D78" s="188" t="s">
        <v>827</v>
      </c>
      <c r="E78" s="188"/>
      <c r="F78" s="188"/>
      <c r="G78" s="153" t="s">
        <v>821</v>
      </c>
      <c r="H78" s="153" t="s">
        <v>859</v>
      </c>
      <c r="I78" s="153" t="s">
        <v>828</v>
      </c>
      <c r="J78" s="154">
        <v>58742.17</v>
      </c>
      <c r="K78" s="189">
        <v>36777.75</v>
      </c>
      <c r="L78" s="190"/>
      <c r="M78" s="155">
        <f t="shared" si="1"/>
        <v>62608.769815619678</v>
      </c>
    </row>
    <row r="79" spans="1:13" s="117" customFormat="1" ht="12.75" customHeight="1">
      <c r="A79" s="147"/>
      <c r="B79" s="152"/>
      <c r="C79" s="152"/>
      <c r="D79" s="188" t="s">
        <v>878</v>
      </c>
      <c r="E79" s="188"/>
      <c r="F79" s="188"/>
      <c r="G79" s="153" t="s">
        <v>821</v>
      </c>
      <c r="H79" s="153" t="s">
        <v>859</v>
      </c>
      <c r="I79" s="153" t="s">
        <v>879</v>
      </c>
      <c r="J79" s="154">
        <v>32000</v>
      </c>
      <c r="K79" s="189">
        <v>29445</v>
      </c>
      <c r="L79" s="190"/>
      <c r="M79" s="155">
        <f t="shared" si="1"/>
        <v>92015.625</v>
      </c>
    </row>
    <row r="80" spans="1:13" s="117" customFormat="1" ht="12.75" customHeight="1">
      <c r="A80" s="147"/>
      <c r="B80" s="152"/>
      <c r="C80" s="152"/>
      <c r="D80" s="188" t="s">
        <v>880</v>
      </c>
      <c r="E80" s="188"/>
      <c r="F80" s="188"/>
      <c r="G80" s="153" t="s">
        <v>821</v>
      </c>
      <c r="H80" s="153" t="s">
        <v>859</v>
      </c>
      <c r="I80" s="153" t="s">
        <v>881</v>
      </c>
      <c r="J80" s="154">
        <v>124535.15</v>
      </c>
      <c r="K80" s="189">
        <v>118499</v>
      </c>
      <c r="L80" s="190"/>
      <c r="M80" s="155">
        <f t="shared" si="1"/>
        <v>95153.055181609379</v>
      </c>
    </row>
    <row r="81" spans="1:13" s="117" customFormat="1" ht="12.75" customHeight="1">
      <c r="A81" s="147"/>
      <c r="B81" s="152"/>
      <c r="C81" s="152"/>
      <c r="D81" s="188" t="s">
        <v>845</v>
      </c>
      <c r="E81" s="188"/>
      <c r="F81" s="188"/>
      <c r="G81" s="153" t="s">
        <v>821</v>
      </c>
      <c r="H81" s="153" t="s">
        <v>859</v>
      </c>
      <c r="I81" s="153" t="s">
        <v>846</v>
      </c>
      <c r="J81" s="154">
        <v>37799.85</v>
      </c>
      <c r="K81" s="189">
        <v>27800</v>
      </c>
      <c r="L81" s="190"/>
      <c r="M81" s="155">
        <f t="shared" si="1"/>
        <v>73545.26539126478</v>
      </c>
    </row>
    <row r="82" spans="1:13" s="117" customFormat="1" ht="12.75" customHeight="1">
      <c r="A82" s="147"/>
      <c r="B82" s="148"/>
      <c r="C82" s="196" t="s">
        <v>882</v>
      </c>
      <c r="D82" s="196"/>
      <c r="E82" s="196"/>
      <c r="F82" s="196"/>
      <c r="G82" s="149" t="s">
        <v>821</v>
      </c>
      <c r="H82" s="149" t="s">
        <v>883</v>
      </c>
      <c r="I82" s="149"/>
      <c r="J82" s="150">
        <v>64152563.420000002</v>
      </c>
      <c r="K82" s="197">
        <f>SUM(K83:L95)</f>
        <v>58358237.539999999</v>
      </c>
      <c r="L82" s="198"/>
      <c r="M82" s="151">
        <f t="shared" si="1"/>
        <v>90967.896571700243</v>
      </c>
    </row>
    <row r="83" spans="1:13" s="117" customFormat="1" ht="12.75" customHeight="1">
      <c r="A83" s="147"/>
      <c r="B83" s="152"/>
      <c r="C83" s="152"/>
      <c r="D83" s="188" t="s">
        <v>564</v>
      </c>
      <c r="E83" s="188"/>
      <c r="F83" s="188"/>
      <c r="G83" s="153" t="s">
        <v>821</v>
      </c>
      <c r="H83" s="153" t="s">
        <v>883</v>
      </c>
      <c r="I83" s="153" t="s">
        <v>884</v>
      </c>
      <c r="J83" s="154">
        <v>47053110.939999998</v>
      </c>
      <c r="K83" s="189">
        <v>47053110.939999998</v>
      </c>
      <c r="L83" s="190"/>
      <c r="M83" s="155">
        <f t="shared" si="1"/>
        <v>100000</v>
      </c>
    </row>
    <row r="84" spans="1:13" s="117" customFormat="1" ht="12.75" customHeight="1">
      <c r="A84" s="147"/>
      <c r="B84" s="152"/>
      <c r="C84" s="152"/>
      <c r="D84" s="188" t="s">
        <v>579</v>
      </c>
      <c r="E84" s="188"/>
      <c r="F84" s="188"/>
      <c r="G84" s="153" t="s">
        <v>821</v>
      </c>
      <c r="H84" s="153" t="s">
        <v>883</v>
      </c>
      <c r="I84" s="153" t="s">
        <v>885</v>
      </c>
      <c r="J84" s="154">
        <v>3990622.88</v>
      </c>
      <c r="K84" s="189">
        <v>3990622.88</v>
      </c>
      <c r="L84" s="190"/>
      <c r="M84" s="155">
        <f t="shared" si="1"/>
        <v>100000</v>
      </c>
    </row>
    <row r="85" spans="1:13" s="117" customFormat="1" ht="12.75" customHeight="1">
      <c r="A85" s="147"/>
      <c r="B85" s="152"/>
      <c r="C85" s="152"/>
      <c r="D85" s="188" t="s">
        <v>565</v>
      </c>
      <c r="E85" s="188"/>
      <c r="F85" s="188"/>
      <c r="G85" s="153" t="s">
        <v>821</v>
      </c>
      <c r="H85" s="153" t="s">
        <v>883</v>
      </c>
      <c r="I85" s="153" t="s">
        <v>886</v>
      </c>
      <c r="J85" s="154">
        <v>1573700</v>
      </c>
      <c r="K85" s="189">
        <v>1273000</v>
      </c>
      <c r="L85" s="190"/>
      <c r="M85" s="155">
        <f t="shared" si="1"/>
        <v>80892.164961555565</v>
      </c>
    </row>
    <row r="86" spans="1:13" s="117" customFormat="1" ht="12.75" customHeight="1">
      <c r="A86" s="147"/>
      <c r="B86" s="152"/>
      <c r="C86" s="152"/>
      <c r="D86" s="188" t="s">
        <v>580</v>
      </c>
      <c r="E86" s="188"/>
      <c r="F86" s="188"/>
      <c r="G86" s="153" t="s">
        <v>821</v>
      </c>
      <c r="H86" s="153" t="s">
        <v>883</v>
      </c>
      <c r="I86" s="153" t="s">
        <v>887</v>
      </c>
      <c r="J86" s="154">
        <v>289170</v>
      </c>
      <c r="K86" s="189">
        <v>289170</v>
      </c>
      <c r="L86" s="190"/>
      <c r="M86" s="155">
        <f t="shared" si="1"/>
        <v>100000</v>
      </c>
    </row>
    <row r="87" spans="1:13" s="117" customFormat="1" ht="12.75" customHeight="1">
      <c r="A87" s="147"/>
      <c r="B87" s="152"/>
      <c r="C87" s="152"/>
      <c r="D87" s="188" t="s">
        <v>566</v>
      </c>
      <c r="E87" s="188"/>
      <c r="F87" s="188"/>
      <c r="G87" s="153" t="s">
        <v>821</v>
      </c>
      <c r="H87" s="153" t="s">
        <v>883</v>
      </c>
      <c r="I87" s="153" t="s">
        <v>888</v>
      </c>
      <c r="J87" s="154">
        <v>1347132.72</v>
      </c>
      <c r="K87" s="189">
        <v>1347132.72</v>
      </c>
      <c r="L87" s="190"/>
      <c r="M87" s="155">
        <f t="shared" si="1"/>
        <v>100000</v>
      </c>
    </row>
    <row r="88" spans="1:13" s="117" customFormat="1" ht="12.75" customHeight="1">
      <c r="A88" s="147"/>
      <c r="B88" s="152"/>
      <c r="C88" s="152"/>
      <c r="D88" s="188" t="s">
        <v>567</v>
      </c>
      <c r="E88" s="188"/>
      <c r="F88" s="188"/>
      <c r="G88" s="153" t="s">
        <v>821</v>
      </c>
      <c r="H88" s="153" t="s">
        <v>883</v>
      </c>
      <c r="I88" s="153" t="s">
        <v>889</v>
      </c>
      <c r="J88" s="154">
        <v>117153.96</v>
      </c>
      <c r="K88" s="189">
        <v>117153</v>
      </c>
      <c r="L88" s="190"/>
      <c r="M88" s="155">
        <f t="shared" si="1"/>
        <v>99999.180565471281</v>
      </c>
    </row>
    <row r="89" spans="1:13" s="117" customFormat="1" ht="12.75" customHeight="1">
      <c r="A89" s="147"/>
      <c r="B89" s="152"/>
      <c r="C89" s="152"/>
      <c r="D89" s="188" t="s">
        <v>629</v>
      </c>
      <c r="E89" s="188"/>
      <c r="F89" s="188"/>
      <c r="G89" s="153" t="s">
        <v>821</v>
      </c>
      <c r="H89" s="153" t="s">
        <v>883</v>
      </c>
      <c r="I89" s="153" t="s">
        <v>890</v>
      </c>
      <c r="J89" s="154">
        <v>19953.16</v>
      </c>
      <c r="K89" s="189">
        <v>19953</v>
      </c>
      <c r="L89" s="190"/>
      <c r="M89" s="155">
        <f t="shared" si="1"/>
        <v>99999.198122001733</v>
      </c>
    </row>
    <row r="90" spans="1:13" s="117" customFormat="1" ht="12.75" customHeight="1">
      <c r="A90" s="147"/>
      <c r="B90" s="152"/>
      <c r="C90" s="152"/>
      <c r="D90" s="188" t="s">
        <v>584</v>
      </c>
      <c r="E90" s="188"/>
      <c r="F90" s="188"/>
      <c r="G90" s="153" t="s">
        <v>821</v>
      </c>
      <c r="H90" s="153" t="s">
        <v>883</v>
      </c>
      <c r="I90" s="153" t="s">
        <v>891</v>
      </c>
      <c r="J90" s="154">
        <v>32800</v>
      </c>
      <c r="K90" s="189">
        <v>32800</v>
      </c>
      <c r="L90" s="190"/>
      <c r="M90" s="155">
        <f t="shared" si="1"/>
        <v>100000</v>
      </c>
    </row>
    <row r="91" spans="1:13" s="117" customFormat="1" ht="12.75" customHeight="1">
      <c r="A91" s="147"/>
      <c r="B91" s="152"/>
      <c r="C91" s="152"/>
      <c r="D91" s="188" t="s">
        <v>616</v>
      </c>
      <c r="E91" s="188"/>
      <c r="F91" s="188"/>
      <c r="G91" s="153" t="s">
        <v>821</v>
      </c>
      <c r="H91" s="153" t="s">
        <v>883</v>
      </c>
      <c r="I91" s="153" t="s">
        <v>892</v>
      </c>
      <c r="J91" s="154">
        <v>1631261.7</v>
      </c>
      <c r="K91" s="189">
        <v>1259495</v>
      </c>
      <c r="L91" s="190"/>
      <c r="M91" s="155">
        <f t="shared" si="1"/>
        <v>77209.86767481883</v>
      </c>
    </row>
    <row r="92" spans="1:13" s="117" customFormat="1" ht="12.75" customHeight="1">
      <c r="A92" s="147"/>
      <c r="B92" s="152"/>
      <c r="C92" s="152"/>
      <c r="D92" s="188" t="s">
        <v>608</v>
      </c>
      <c r="E92" s="188"/>
      <c r="F92" s="188"/>
      <c r="G92" s="153" t="s">
        <v>821</v>
      </c>
      <c r="H92" s="153" t="s">
        <v>883</v>
      </c>
      <c r="I92" s="153" t="s">
        <v>893</v>
      </c>
      <c r="J92" s="154">
        <v>185800</v>
      </c>
      <c r="K92" s="189">
        <v>185800</v>
      </c>
      <c r="L92" s="190"/>
      <c r="M92" s="155">
        <f t="shared" si="1"/>
        <v>100000</v>
      </c>
    </row>
    <row r="93" spans="1:13" s="117" customFormat="1" ht="12.75" customHeight="1">
      <c r="A93" s="147"/>
      <c r="B93" s="152"/>
      <c r="C93" s="152"/>
      <c r="D93" s="188" t="s">
        <v>718</v>
      </c>
      <c r="E93" s="188"/>
      <c r="F93" s="188"/>
      <c r="G93" s="153" t="s">
        <v>821</v>
      </c>
      <c r="H93" s="153" t="s">
        <v>883</v>
      </c>
      <c r="I93" s="153" t="s">
        <v>894</v>
      </c>
      <c r="J93" s="154">
        <v>100000</v>
      </c>
      <c r="K93" s="189">
        <v>100000</v>
      </c>
      <c r="L93" s="190"/>
      <c r="M93" s="155">
        <f t="shared" si="1"/>
        <v>100000</v>
      </c>
    </row>
    <row r="94" spans="1:13" s="117" customFormat="1" ht="12.75" customHeight="1">
      <c r="A94" s="147"/>
      <c r="B94" s="152"/>
      <c r="C94" s="152"/>
      <c r="D94" s="188" t="s">
        <v>716</v>
      </c>
      <c r="E94" s="188"/>
      <c r="F94" s="188"/>
      <c r="G94" s="153" t="s">
        <v>821</v>
      </c>
      <c r="H94" s="153" t="s">
        <v>883</v>
      </c>
      <c r="I94" s="153" t="s">
        <v>895</v>
      </c>
      <c r="J94" s="154">
        <v>590000</v>
      </c>
      <c r="K94" s="189">
        <v>590000</v>
      </c>
      <c r="L94" s="190"/>
      <c r="M94" s="155">
        <f t="shared" si="1"/>
        <v>100000</v>
      </c>
    </row>
    <row r="95" spans="1:13" s="117" customFormat="1" ht="12.75" customHeight="1">
      <c r="A95" s="147"/>
      <c r="B95" s="152"/>
      <c r="C95" s="152"/>
      <c r="D95" s="188" t="s">
        <v>586</v>
      </c>
      <c r="E95" s="188"/>
      <c r="F95" s="188"/>
      <c r="G95" s="153" t="s">
        <v>821</v>
      </c>
      <c r="H95" s="153" t="s">
        <v>883</v>
      </c>
      <c r="I95" s="153" t="s">
        <v>896</v>
      </c>
      <c r="J95" s="154">
        <v>7221858.0599999996</v>
      </c>
      <c r="K95" s="189">
        <v>2100000</v>
      </c>
      <c r="L95" s="190"/>
      <c r="M95" s="155">
        <f t="shared" si="1"/>
        <v>29078.389280888197</v>
      </c>
    </row>
    <row r="96" spans="1:13" s="117" customFormat="1" ht="12.75" customHeight="1">
      <c r="A96" s="147"/>
      <c r="B96" s="148"/>
      <c r="C96" s="196" t="s">
        <v>897</v>
      </c>
      <c r="D96" s="196"/>
      <c r="E96" s="196"/>
      <c r="F96" s="196"/>
      <c r="G96" s="149" t="s">
        <v>821</v>
      </c>
      <c r="H96" s="149" t="s">
        <v>898</v>
      </c>
      <c r="I96" s="149"/>
      <c r="J96" s="150">
        <v>3559070.16</v>
      </c>
      <c r="K96" s="197">
        <f>SUM(K97:L103)</f>
        <v>3348149.28</v>
      </c>
      <c r="L96" s="198"/>
      <c r="M96" s="151">
        <f t="shared" si="1"/>
        <v>94073.708285649511</v>
      </c>
    </row>
    <row r="97" spans="1:13" s="117" customFormat="1" ht="12.75" customHeight="1">
      <c r="A97" s="147"/>
      <c r="B97" s="152"/>
      <c r="C97" s="152"/>
      <c r="D97" s="188" t="s">
        <v>564</v>
      </c>
      <c r="E97" s="188"/>
      <c r="F97" s="188"/>
      <c r="G97" s="153" t="s">
        <v>821</v>
      </c>
      <c r="H97" s="153" t="s">
        <v>898</v>
      </c>
      <c r="I97" s="153" t="s">
        <v>899</v>
      </c>
      <c r="J97" s="154">
        <v>2906735.15</v>
      </c>
      <c r="K97" s="189">
        <v>2906735.15</v>
      </c>
      <c r="L97" s="190"/>
      <c r="M97" s="155">
        <f t="shared" si="1"/>
        <v>100000</v>
      </c>
    </row>
    <row r="98" spans="1:13" s="117" customFormat="1" ht="12.75" customHeight="1">
      <c r="A98" s="147"/>
      <c r="B98" s="152"/>
      <c r="C98" s="152"/>
      <c r="D98" s="188" t="s">
        <v>579</v>
      </c>
      <c r="E98" s="188"/>
      <c r="F98" s="188"/>
      <c r="G98" s="153" t="s">
        <v>821</v>
      </c>
      <c r="H98" s="153" t="s">
        <v>898</v>
      </c>
      <c r="I98" s="153" t="s">
        <v>900</v>
      </c>
      <c r="J98" s="154">
        <v>132952.13</v>
      </c>
      <c r="K98" s="189">
        <v>132952.13</v>
      </c>
      <c r="L98" s="190"/>
      <c r="M98" s="155">
        <f t="shared" si="1"/>
        <v>100000</v>
      </c>
    </row>
    <row r="99" spans="1:13" s="117" customFormat="1" ht="12.75" customHeight="1">
      <c r="A99" s="147"/>
      <c r="B99" s="152"/>
      <c r="C99" s="152"/>
      <c r="D99" s="188" t="s">
        <v>565</v>
      </c>
      <c r="E99" s="188"/>
      <c r="F99" s="188"/>
      <c r="G99" s="153" t="s">
        <v>821</v>
      </c>
      <c r="H99" s="153" t="s">
        <v>898</v>
      </c>
      <c r="I99" s="153" t="s">
        <v>901</v>
      </c>
      <c r="J99" s="154">
        <v>34344.839999999997</v>
      </c>
      <c r="K99" s="189">
        <v>11000</v>
      </c>
      <c r="L99" s="190"/>
      <c r="M99" s="155">
        <f t="shared" si="1"/>
        <v>32028.1008733772</v>
      </c>
    </row>
    <row r="100" spans="1:13" s="117" customFormat="1" ht="12.75" customHeight="1">
      <c r="A100" s="147"/>
      <c r="B100" s="152"/>
      <c r="C100" s="152"/>
      <c r="D100" s="188" t="s">
        <v>580</v>
      </c>
      <c r="E100" s="188"/>
      <c r="F100" s="188"/>
      <c r="G100" s="153" t="s">
        <v>821</v>
      </c>
      <c r="H100" s="153" t="s">
        <v>898</v>
      </c>
      <c r="I100" s="153" t="s">
        <v>902</v>
      </c>
      <c r="J100" s="154">
        <v>181585.03</v>
      </c>
      <c r="K100" s="189">
        <v>164470</v>
      </c>
      <c r="L100" s="190"/>
      <c r="M100" s="155">
        <f t="shared" si="1"/>
        <v>90574.64704001206</v>
      </c>
    </row>
    <row r="101" spans="1:13" s="117" customFormat="1" ht="12.75" customHeight="1">
      <c r="A101" s="147"/>
      <c r="B101" s="152"/>
      <c r="C101" s="152"/>
      <c r="D101" s="188" t="s">
        <v>566</v>
      </c>
      <c r="E101" s="188"/>
      <c r="F101" s="188"/>
      <c r="G101" s="153" t="s">
        <v>821</v>
      </c>
      <c r="H101" s="153" t="s">
        <v>898</v>
      </c>
      <c r="I101" s="153" t="s">
        <v>903</v>
      </c>
      <c r="J101" s="154">
        <v>18792.009999999998</v>
      </c>
      <c r="K101" s="189">
        <v>18492</v>
      </c>
      <c r="L101" s="190"/>
      <c r="M101" s="155">
        <f t="shared" si="1"/>
        <v>98403.523625200294</v>
      </c>
    </row>
    <row r="102" spans="1:13" s="117" customFormat="1" ht="12.75" customHeight="1">
      <c r="A102" s="147"/>
      <c r="B102" s="152"/>
      <c r="C102" s="152"/>
      <c r="D102" s="188" t="s">
        <v>567</v>
      </c>
      <c r="E102" s="188"/>
      <c r="F102" s="188"/>
      <c r="G102" s="153" t="s">
        <v>821</v>
      </c>
      <c r="H102" s="153" t="s">
        <v>898</v>
      </c>
      <c r="I102" s="153" t="s">
        <v>904</v>
      </c>
      <c r="J102" s="154">
        <v>2661</v>
      </c>
      <c r="K102" s="189"/>
      <c r="L102" s="190"/>
      <c r="M102" s="155">
        <f t="shared" si="1"/>
        <v>0</v>
      </c>
    </row>
    <row r="103" spans="1:13" s="117" customFormat="1" ht="12.75" customHeight="1">
      <c r="A103" s="147"/>
      <c r="B103" s="152"/>
      <c r="C103" s="152"/>
      <c r="D103" s="188" t="s">
        <v>568</v>
      </c>
      <c r="E103" s="188"/>
      <c r="F103" s="188"/>
      <c r="G103" s="153" t="s">
        <v>821</v>
      </c>
      <c r="H103" s="153" t="s">
        <v>898</v>
      </c>
      <c r="I103" s="153" t="s">
        <v>905</v>
      </c>
      <c r="J103" s="154">
        <v>282000</v>
      </c>
      <c r="K103" s="189">
        <v>114500</v>
      </c>
      <c r="L103" s="190"/>
      <c r="M103" s="155">
        <f t="shared" si="1"/>
        <v>40602.836879432623</v>
      </c>
    </row>
    <row r="104" spans="1:13" s="117" customFormat="1" ht="12.75" customHeight="1">
      <c r="A104" s="203" t="s">
        <v>906</v>
      </c>
      <c r="B104" s="203"/>
      <c r="C104" s="203"/>
      <c r="D104" s="203"/>
      <c r="E104" s="203"/>
      <c r="F104" s="203"/>
      <c r="G104" s="140" t="s">
        <v>907</v>
      </c>
      <c r="H104" s="140"/>
      <c r="I104" s="140"/>
      <c r="J104" s="141">
        <v>324481421.06999999</v>
      </c>
      <c r="K104" s="191">
        <f>K105+K134</f>
        <v>320555563.10000002</v>
      </c>
      <c r="L104" s="192"/>
      <c r="M104" s="142">
        <f t="shared" si="1"/>
        <v>98790.113172873127</v>
      </c>
    </row>
    <row r="105" spans="1:13" s="117" customFormat="1" ht="12.75" customHeight="1">
      <c r="A105" s="143"/>
      <c r="B105" s="193" t="s">
        <v>816</v>
      </c>
      <c r="C105" s="193"/>
      <c r="D105" s="193"/>
      <c r="E105" s="193"/>
      <c r="F105" s="193"/>
      <c r="G105" s="144" t="s">
        <v>907</v>
      </c>
      <c r="H105" s="144" t="s">
        <v>817</v>
      </c>
      <c r="I105" s="144"/>
      <c r="J105" s="145">
        <v>89094729.640000001</v>
      </c>
      <c r="K105" s="194">
        <f>K106+K129</f>
        <v>88588332.280000016</v>
      </c>
      <c r="L105" s="195"/>
      <c r="M105" s="146">
        <f t="shared" si="1"/>
        <v>99431.619174280961</v>
      </c>
    </row>
    <row r="106" spans="1:13" s="117" customFormat="1" ht="12.75" customHeight="1">
      <c r="A106" s="147"/>
      <c r="B106" s="148"/>
      <c r="C106" s="196" t="s">
        <v>908</v>
      </c>
      <c r="D106" s="196"/>
      <c r="E106" s="196"/>
      <c r="F106" s="196"/>
      <c r="G106" s="149" t="s">
        <v>907</v>
      </c>
      <c r="H106" s="149" t="s">
        <v>909</v>
      </c>
      <c r="I106" s="149"/>
      <c r="J106" s="150">
        <v>88683729.640000001</v>
      </c>
      <c r="K106" s="197">
        <f>SUM(K107:L128)</f>
        <v>88181832.280000016</v>
      </c>
      <c r="L106" s="198"/>
      <c r="M106" s="151">
        <f t="shared" si="1"/>
        <v>99434.059255246277</v>
      </c>
    </row>
    <row r="107" spans="1:13" s="117" customFormat="1" ht="12.75" customHeight="1">
      <c r="A107" s="147"/>
      <c r="B107" s="152"/>
      <c r="C107" s="152"/>
      <c r="D107" s="188" t="s">
        <v>564</v>
      </c>
      <c r="E107" s="188"/>
      <c r="F107" s="188"/>
      <c r="G107" s="153" t="s">
        <v>907</v>
      </c>
      <c r="H107" s="153" t="s">
        <v>909</v>
      </c>
      <c r="I107" s="153" t="s">
        <v>910</v>
      </c>
      <c r="J107" s="154">
        <v>75818448.540000007</v>
      </c>
      <c r="K107" s="189">
        <v>75818448.540000007</v>
      </c>
      <c r="L107" s="190"/>
      <c r="M107" s="155">
        <f t="shared" si="1"/>
        <v>100000</v>
      </c>
    </row>
    <row r="108" spans="1:13" s="117" customFormat="1" ht="12.75" customHeight="1">
      <c r="A108" s="147"/>
      <c r="B108" s="152"/>
      <c r="C108" s="152"/>
      <c r="D108" s="188" t="s">
        <v>579</v>
      </c>
      <c r="E108" s="188"/>
      <c r="F108" s="188"/>
      <c r="G108" s="153" t="s">
        <v>907</v>
      </c>
      <c r="H108" s="153" t="s">
        <v>909</v>
      </c>
      <c r="I108" s="153" t="s">
        <v>911</v>
      </c>
      <c r="J108" s="154">
        <v>2798922.84</v>
      </c>
      <c r="K108" s="189">
        <v>2798922.84</v>
      </c>
      <c r="L108" s="190"/>
      <c r="M108" s="155">
        <f t="shared" si="1"/>
        <v>100000</v>
      </c>
    </row>
    <row r="109" spans="1:13" s="117" customFormat="1" ht="12.75" customHeight="1">
      <c r="A109" s="147"/>
      <c r="B109" s="152"/>
      <c r="C109" s="152"/>
      <c r="D109" s="188" t="s">
        <v>565</v>
      </c>
      <c r="E109" s="188"/>
      <c r="F109" s="188"/>
      <c r="G109" s="153" t="s">
        <v>907</v>
      </c>
      <c r="H109" s="153" t="s">
        <v>909</v>
      </c>
      <c r="I109" s="153" t="s">
        <v>912</v>
      </c>
      <c r="J109" s="154">
        <v>377046.08</v>
      </c>
      <c r="K109" s="189">
        <v>300000</v>
      </c>
      <c r="L109" s="190"/>
      <c r="M109" s="155">
        <f t="shared" si="1"/>
        <v>79565.871630332287</v>
      </c>
    </row>
    <row r="110" spans="1:13" s="117" customFormat="1" ht="12.75" customHeight="1">
      <c r="A110" s="147"/>
      <c r="B110" s="152"/>
      <c r="C110" s="152"/>
      <c r="D110" s="188" t="s">
        <v>580</v>
      </c>
      <c r="E110" s="188"/>
      <c r="F110" s="188"/>
      <c r="G110" s="153" t="s">
        <v>907</v>
      </c>
      <c r="H110" s="153" t="s">
        <v>909</v>
      </c>
      <c r="I110" s="153" t="s">
        <v>913</v>
      </c>
      <c r="J110" s="154">
        <v>482982</v>
      </c>
      <c r="K110" s="189">
        <v>482982</v>
      </c>
      <c r="L110" s="190"/>
      <c r="M110" s="155">
        <f t="shared" si="1"/>
        <v>100000</v>
      </c>
    </row>
    <row r="111" spans="1:13" s="117" customFormat="1" ht="12.75" customHeight="1">
      <c r="A111" s="147"/>
      <c r="B111" s="152"/>
      <c r="C111" s="152"/>
      <c r="D111" s="188" t="s">
        <v>566</v>
      </c>
      <c r="E111" s="188"/>
      <c r="F111" s="188"/>
      <c r="G111" s="153" t="s">
        <v>907</v>
      </c>
      <c r="H111" s="153" t="s">
        <v>909</v>
      </c>
      <c r="I111" s="153" t="s">
        <v>914</v>
      </c>
      <c r="J111" s="154">
        <v>468867.95</v>
      </c>
      <c r="K111" s="189">
        <v>442259</v>
      </c>
      <c r="L111" s="190"/>
      <c r="M111" s="155">
        <f t="shared" si="1"/>
        <v>94324.852018569407</v>
      </c>
    </row>
    <row r="112" spans="1:13" s="117" customFormat="1" ht="12.75" customHeight="1">
      <c r="A112" s="147"/>
      <c r="B112" s="152"/>
      <c r="C112" s="152"/>
      <c r="D112" s="188" t="s">
        <v>567</v>
      </c>
      <c r="E112" s="188"/>
      <c r="F112" s="188"/>
      <c r="G112" s="153" t="s">
        <v>907</v>
      </c>
      <c r="H112" s="153" t="s">
        <v>909</v>
      </c>
      <c r="I112" s="153" t="s">
        <v>915</v>
      </c>
      <c r="J112" s="154">
        <v>76302</v>
      </c>
      <c r="K112" s="189">
        <v>76302</v>
      </c>
      <c r="L112" s="190"/>
      <c r="M112" s="155">
        <f t="shared" si="1"/>
        <v>100000</v>
      </c>
    </row>
    <row r="113" spans="1:13" s="117" customFormat="1" ht="12.75" customHeight="1">
      <c r="A113" s="147"/>
      <c r="B113" s="152"/>
      <c r="C113" s="152"/>
      <c r="D113" s="188" t="s">
        <v>568</v>
      </c>
      <c r="E113" s="188"/>
      <c r="F113" s="188"/>
      <c r="G113" s="153" t="s">
        <v>907</v>
      </c>
      <c r="H113" s="153" t="s">
        <v>909</v>
      </c>
      <c r="I113" s="153" t="s">
        <v>916</v>
      </c>
      <c r="J113" s="154">
        <v>34471.5</v>
      </c>
      <c r="K113" s="189">
        <v>34471</v>
      </c>
      <c r="L113" s="190"/>
      <c r="M113" s="155">
        <f t="shared" si="1"/>
        <v>99998.549526420378</v>
      </c>
    </row>
    <row r="114" spans="1:13" s="117" customFormat="1" ht="12.75" customHeight="1">
      <c r="A114" s="147"/>
      <c r="B114" s="152"/>
      <c r="C114" s="152"/>
      <c r="D114" s="188" t="s">
        <v>581</v>
      </c>
      <c r="E114" s="188"/>
      <c r="F114" s="188"/>
      <c r="G114" s="153" t="s">
        <v>907</v>
      </c>
      <c r="H114" s="153" t="s">
        <v>909</v>
      </c>
      <c r="I114" s="153" t="s">
        <v>917</v>
      </c>
      <c r="J114" s="154">
        <v>322300</v>
      </c>
      <c r="K114" s="189">
        <v>322300</v>
      </c>
      <c r="L114" s="190"/>
      <c r="M114" s="155">
        <f t="shared" si="1"/>
        <v>100000</v>
      </c>
    </row>
    <row r="115" spans="1:13" s="117" customFormat="1" ht="12.75" customHeight="1">
      <c r="A115" s="147"/>
      <c r="B115" s="152"/>
      <c r="C115" s="152"/>
      <c r="D115" s="188" t="s">
        <v>582</v>
      </c>
      <c r="E115" s="188"/>
      <c r="F115" s="188"/>
      <c r="G115" s="153" t="s">
        <v>907</v>
      </c>
      <c r="H115" s="153" t="s">
        <v>909</v>
      </c>
      <c r="I115" s="153" t="s">
        <v>918</v>
      </c>
      <c r="J115" s="154">
        <v>296996.67</v>
      </c>
      <c r="K115" s="189">
        <v>296996</v>
      </c>
      <c r="L115" s="190"/>
      <c r="M115" s="155">
        <f t="shared" si="1"/>
        <v>99999.774408245066</v>
      </c>
    </row>
    <row r="116" spans="1:13" s="117" customFormat="1" ht="12.75" customHeight="1">
      <c r="A116" s="147"/>
      <c r="B116" s="152"/>
      <c r="C116" s="152"/>
      <c r="D116" s="188" t="s">
        <v>628</v>
      </c>
      <c r="E116" s="188"/>
      <c r="F116" s="188"/>
      <c r="G116" s="153" t="s">
        <v>907</v>
      </c>
      <c r="H116" s="153" t="s">
        <v>909</v>
      </c>
      <c r="I116" s="153" t="s">
        <v>919</v>
      </c>
      <c r="J116" s="154">
        <v>9247.5</v>
      </c>
      <c r="K116" s="189">
        <v>9247</v>
      </c>
      <c r="L116" s="190"/>
      <c r="M116" s="155">
        <f t="shared" si="1"/>
        <v>99994.593133279268</v>
      </c>
    </row>
    <row r="117" spans="1:13" s="117" customFormat="1" ht="12.75" customHeight="1">
      <c r="A117" s="147"/>
      <c r="B117" s="152"/>
      <c r="C117" s="152"/>
      <c r="D117" s="188" t="s">
        <v>586</v>
      </c>
      <c r="E117" s="188"/>
      <c r="F117" s="188"/>
      <c r="G117" s="153" t="s">
        <v>907</v>
      </c>
      <c r="H117" s="153" t="s">
        <v>909</v>
      </c>
      <c r="I117" s="153" t="s">
        <v>920</v>
      </c>
      <c r="J117" s="154">
        <v>2145500</v>
      </c>
      <c r="K117" s="189">
        <v>2145500</v>
      </c>
      <c r="L117" s="190"/>
      <c r="M117" s="155">
        <f t="shared" si="1"/>
        <v>100000</v>
      </c>
    </row>
    <row r="118" spans="1:13" s="117" customFormat="1" ht="12.75" customHeight="1">
      <c r="A118" s="147"/>
      <c r="B118" s="152"/>
      <c r="C118" s="152"/>
      <c r="D118" s="188" t="s">
        <v>921</v>
      </c>
      <c r="E118" s="188"/>
      <c r="F118" s="188"/>
      <c r="G118" s="153" t="s">
        <v>907</v>
      </c>
      <c r="H118" s="153" t="s">
        <v>909</v>
      </c>
      <c r="I118" s="153" t="s">
        <v>922</v>
      </c>
      <c r="J118" s="154">
        <v>3342500</v>
      </c>
      <c r="K118" s="189">
        <v>3342500</v>
      </c>
      <c r="L118" s="190"/>
      <c r="M118" s="155">
        <f t="shared" si="1"/>
        <v>100000</v>
      </c>
    </row>
    <row r="119" spans="1:13" s="117" customFormat="1" ht="12.75" customHeight="1">
      <c r="A119" s="147"/>
      <c r="B119" s="152"/>
      <c r="C119" s="152"/>
      <c r="D119" s="188" t="s">
        <v>923</v>
      </c>
      <c r="E119" s="188"/>
      <c r="F119" s="188"/>
      <c r="G119" s="153" t="s">
        <v>907</v>
      </c>
      <c r="H119" s="153" t="s">
        <v>909</v>
      </c>
      <c r="I119" s="153" t="s">
        <v>924</v>
      </c>
      <c r="J119" s="154">
        <v>189010</v>
      </c>
      <c r="K119" s="189">
        <v>189010</v>
      </c>
      <c r="L119" s="190"/>
      <c r="M119" s="155">
        <f t="shared" si="1"/>
        <v>100000</v>
      </c>
    </row>
    <row r="120" spans="1:13" s="117" customFormat="1" ht="12.75" customHeight="1">
      <c r="A120" s="147"/>
      <c r="B120" s="152"/>
      <c r="C120" s="152"/>
      <c r="D120" s="188" t="s">
        <v>827</v>
      </c>
      <c r="E120" s="188"/>
      <c r="F120" s="188"/>
      <c r="G120" s="153" t="s">
        <v>907</v>
      </c>
      <c r="H120" s="153" t="s">
        <v>909</v>
      </c>
      <c r="I120" s="153" t="s">
        <v>828</v>
      </c>
      <c r="J120" s="154">
        <v>304800</v>
      </c>
      <c r="K120" s="189">
        <v>304800</v>
      </c>
      <c r="L120" s="190"/>
      <c r="M120" s="155">
        <f t="shared" si="1"/>
        <v>100000</v>
      </c>
    </row>
    <row r="121" spans="1:13" s="117" customFormat="1" ht="12.75" customHeight="1">
      <c r="A121" s="147"/>
      <c r="B121" s="152"/>
      <c r="C121" s="152"/>
      <c r="D121" s="188" t="s">
        <v>925</v>
      </c>
      <c r="E121" s="188"/>
      <c r="F121" s="188"/>
      <c r="G121" s="153" t="s">
        <v>907</v>
      </c>
      <c r="H121" s="153" t="s">
        <v>909</v>
      </c>
      <c r="I121" s="153" t="s">
        <v>926</v>
      </c>
      <c r="J121" s="154">
        <v>261900</v>
      </c>
      <c r="K121" s="189">
        <v>261900</v>
      </c>
      <c r="L121" s="190"/>
      <c r="M121" s="155">
        <f t="shared" si="1"/>
        <v>100000</v>
      </c>
    </row>
    <row r="122" spans="1:13" s="117" customFormat="1" ht="12.75" customHeight="1">
      <c r="A122" s="147"/>
      <c r="B122" s="152"/>
      <c r="C122" s="152"/>
      <c r="D122" s="188" t="s">
        <v>927</v>
      </c>
      <c r="E122" s="188"/>
      <c r="F122" s="188"/>
      <c r="G122" s="153" t="s">
        <v>907</v>
      </c>
      <c r="H122" s="153" t="s">
        <v>909</v>
      </c>
      <c r="I122" s="153" t="s">
        <v>928</v>
      </c>
      <c r="J122" s="154">
        <v>283766.88</v>
      </c>
      <c r="K122" s="189">
        <v>283766</v>
      </c>
      <c r="L122" s="190"/>
      <c r="M122" s="155">
        <f t="shared" si="1"/>
        <v>99999.689886289765</v>
      </c>
    </row>
    <row r="123" spans="1:13" s="117" customFormat="1" ht="12.75" customHeight="1">
      <c r="A123" s="147"/>
      <c r="B123" s="152"/>
      <c r="C123" s="152"/>
      <c r="D123" s="188" t="s">
        <v>845</v>
      </c>
      <c r="E123" s="188"/>
      <c r="F123" s="188"/>
      <c r="G123" s="153" t="s">
        <v>907</v>
      </c>
      <c r="H123" s="153" t="s">
        <v>909</v>
      </c>
      <c r="I123" s="153" t="s">
        <v>846</v>
      </c>
      <c r="J123" s="154">
        <v>379066.4</v>
      </c>
      <c r="K123" s="189">
        <v>379066</v>
      </c>
      <c r="L123" s="190"/>
      <c r="M123" s="155">
        <f t="shared" si="1"/>
        <v>99999.894477590205</v>
      </c>
    </row>
    <row r="124" spans="1:13" s="117" customFormat="1" ht="12.75" customHeight="1">
      <c r="A124" s="147"/>
      <c r="B124" s="152"/>
      <c r="C124" s="152"/>
      <c r="D124" s="188" t="s">
        <v>929</v>
      </c>
      <c r="E124" s="188"/>
      <c r="F124" s="188"/>
      <c r="G124" s="153" t="s">
        <v>907</v>
      </c>
      <c r="H124" s="153" t="s">
        <v>909</v>
      </c>
      <c r="I124" s="153" t="s">
        <v>930</v>
      </c>
      <c r="J124" s="154">
        <v>200000</v>
      </c>
      <c r="K124" s="189">
        <v>200000</v>
      </c>
      <c r="L124" s="190"/>
      <c r="M124" s="155">
        <f t="shared" si="1"/>
        <v>100000</v>
      </c>
    </row>
    <row r="125" spans="1:13" s="117" customFormat="1" ht="12.75" customHeight="1">
      <c r="A125" s="147"/>
      <c r="B125" s="152"/>
      <c r="C125" s="152"/>
      <c r="D125" s="188" t="s">
        <v>931</v>
      </c>
      <c r="E125" s="188"/>
      <c r="F125" s="188"/>
      <c r="G125" s="153" t="s">
        <v>907</v>
      </c>
      <c r="H125" s="153" t="s">
        <v>909</v>
      </c>
      <c r="I125" s="153" t="s">
        <v>932</v>
      </c>
      <c r="J125" s="154">
        <v>23400</v>
      </c>
      <c r="K125" s="189">
        <v>23400</v>
      </c>
      <c r="L125" s="190"/>
      <c r="M125" s="155">
        <f t="shared" si="1"/>
        <v>100000</v>
      </c>
    </row>
    <row r="126" spans="1:13" s="117" customFormat="1" ht="12.75" customHeight="1">
      <c r="A126" s="147"/>
      <c r="B126" s="152"/>
      <c r="C126" s="152"/>
      <c r="D126" s="188" t="s">
        <v>933</v>
      </c>
      <c r="E126" s="188"/>
      <c r="F126" s="188"/>
      <c r="G126" s="153" t="s">
        <v>907</v>
      </c>
      <c r="H126" s="153" t="s">
        <v>909</v>
      </c>
      <c r="I126" s="153" t="s">
        <v>934</v>
      </c>
      <c r="J126" s="154">
        <v>62951.22</v>
      </c>
      <c r="K126" s="189">
        <v>62951</v>
      </c>
      <c r="L126" s="190"/>
      <c r="M126" s="155">
        <f t="shared" si="1"/>
        <v>99999.650523055781</v>
      </c>
    </row>
    <row r="127" spans="1:13" s="117" customFormat="1" ht="12.75" customHeight="1">
      <c r="A127" s="147"/>
      <c r="B127" s="152"/>
      <c r="C127" s="152"/>
      <c r="D127" s="188" t="s">
        <v>935</v>
      </c>
      <c r="E127" s="188"/>
      <c r="F127" s="188"/>
      <c r="G127" s="153" t="s">
        <v>907</v>
      </c>
      <c r="H127" s="153" t="s">
        <v>909</v>
      </c>
      <c r="I127" s="153" t="s">
        <v>936</v>
      </c>
      <c r="J127" s="154">
        <v>398239.16</v>
      </c>
      <c r="K127" s="189">
        <v>0</v>
      </c>
      <c r="L127" s="190"/>
      <c r="M127" s="155">
        <f t="shared" si="1"/>
        <v>0</v>
      </c>
    </row>
    <row r="128" spans="1:13" s="117" customFormat="1" ht="12.75" customHeight="1">
      <c r="A128" s="147"/>
      <c r="B128" s="152"/>
      <c r="C128" s="152"/>
      <c r="D128" s="188" t="s">
        <v>599</v>
      </c>
      <c r="E128" s="188"/>
      <c r="F128" s="188"/>
      <c r="G128" s="153" t="s">
        <v>907</v>
      </c>
      <c r="H128" s="153" t="s">
        <v>909</v>
      </c>
      <c r="I128" s="153" t="s">
        <v>937</v>
      </c>
      <c r="J128" s="154">
        <v>407010.9</v>
      </c>
      <c r="K128" s="189">
        <v>407010.9</v>
      </c>
      <c r="L128" s="190"/>
      <c r="M128" s="155">
        <f t="shared" si="1"/>
        <v>100000</v>
      </c>
    </row>
    <row r="129" spans="1:13" s="117" customFormat="1" ht="12.75" customHeight="1">
      <c r="A129" s="147"/>
      <c r="B129" s="148"/>
      <c r="C129" s="196" t="s">
        <v>818</v>
      </c>
      <c r="D129" s="196"/>
      <c r="E129" s="196"/>
      <c r="F129" s="196"/>
      <c r="G129" s="149" t="s">
        <v>907</v>
      </c>
      <c r="H129" s="149" t="s">
        <v>819</v>
      </c>
      <c r="I129" s="149"/>
      <c r="J129" s="150">
        <v>411000</v>
      </c>
      <c r="K129" s="197">
        <f>SUM(K130:L133)</f>
        <v>406500</v>
      </c>
      <c r="L129" s="198"/>
      <c r="M129" s="151">
        <f t="shared" si="1"/>
        <v>98905.109489051087</v>
      </c>
    </row>
    <row r="130" spans="1:13" s="117" customFormat="1" ht="12.75" customHeight="1">
      <c r="A130" s="147"/>
      <c r="B130" s="152"/>
      <c r="C130" s="152"/>
      <c r="D130" s="188" t="s">
        <v>563</v>
      </c>
      <c r="E130" s="188"/>
      <c r="F130" s="188"/>
      <c r="G130" s="153" t="s">
        <v>907</v>
      </c>
      <c r="H130" s="153" t="s">
        <v>819</v>
      </c>
      <c r="I130" s="153" t="s">
        <v>938</v>
      </c>
      <c r="J130" s="154">
        <v>22500</v>
      </c>
      <c r="K130" s="189">
        <v>18000</v>
      </c>
      <c r="L130" s="190"/>
      <c r="M130" s="155">
        <f t="shared" si="1"/>
        <v>80000</v>
      </c>
    </row>
    <row r="131" spans="1:13" s="117" customFormat="1" ht="12.75" customHeight="1">
      <c r="A131" s="147"/>
      <c r="B131" s="152"/>
      <c r="C131" s="152"/>
      <c r="D131" s="188" t="s">
        <v>563</v>
      </c>
      <c r="E131" s="188"/>
      <c r="F131" s="188"/>
      <c r="G131" s="153" t="s">
        <v>907</v>
      </c>
      <c r="H131" s="153" t="s">
        <v>819</v>
      </c>
      <c r="I131" s="153" t="s">
        <v>939</v>
      </c>
      <c r="J131" s="154">
        <v>50000</v>
      </c>
      <c r="K131" s="189">
        <v>50000</v>
      </c>
      <c r="L131" s="190"/>
      <c r="M131" s="155">
        <f t="shared" si="1"/>
        <v>100000</v>
      </c>
    </row>
    <row r="132" spans="1:13" s="131" customFormat="1" ht="12.75" customHeight="1">
      <c r="A132" s="147"/>
      <c r="B132" s="152"/>
      <c r="C132" s="152"/>
      <c r="D132" s="188" t="s">
        <v>563</v>
      </c>
      <c r="E132" s="188"/>
      <c r="F132" s="188"/>
      <c r="G132" s="153" t="s">
        <v>907</v>
      </c>
      <c r="H132" s="153" t="s">
        <v>819</v>
      </c>
      <c r="I132" s="153" t="s">
        <v>940</v>
      </c>
      <c r="J132" s="154">
        <v>238500</v>
      </c>
      <c r="K132" s="189">
        <v>238500</v>
      </c>
      <c r="L132" s="190"/>
      <c r="M132" s="155">
        <f t="shared" si="1"/>
        <v>100000</v>
      </c>
    </row>
    <row r="133" spans="1:13" s="117" customFormat="1" ht="12.75" customHeight="1">
      <c r="A133" s="147"/>
      <c r="B133" s="152"/>
      <c r="C133" s="152"/>
      <c r="D133" s="188" t="s">
        <v>563</v>
      </c>
      <c r="E133" s="188"/>
      <c r="F133" s="188"/>
      <c r="G133" s="153" t="s">
        <v>907</v>
      </c>
      <c r="H133" s="153" t="s">
        <v>819</v>
      </c>
      <c r="I133" s="153" t="s">
        <v>941</v>
      </c>
      <c r="J133" s="154">
        <v>100000</v>
      </c>
      <c r="K133" s="189">
        <v>100000</v>
      </c>
      <c r="L133" s="190"/>
      <c r="M133" s="155">
        <f t="shared" si="1"/>
        <v>100000</v>
      </c>
    </row>
    <row r="134" spans="1:13" s="117" customFormat="1" ht="12.75" customHeight="1">
      <c r="A134" s="143"/>
      <c r="B134" s="193" t="s">
        <v>942</v>
      </c>
      <c r="C134" s="193"/>
      <c r="D134" s="193"/>
      <c r="E134" s="193"/>
      <c r="F134" s="193"/>
      <c r="G134" s="144" t="s">
        <v>907</v>
      </c>
      <c r="H134" s="144" t="s">
        <v>943</v>
      </c>
      <c r="I134" s="144"/>
      <c r="J134" s="145">
        <v>235386691.43000001</v>
      </c>
      <c r="K134" s="194">
        <f>K135+K184</f>
        <v>231967230.82000002</v>
      </c>
      <c r="L134" s="195"/>
      <c r="M134" s="146">
        <f t="shared" si="1"/>
        <v>98547.300788661247</v>
      </c>
    </row>
    <row r="135" spans="1:13" s="117" customFormat="1" ht="12.75" customHeight="1">
      <c r="A135" s="147"/>
      <c r="B135" s="148"/>
      <c r="C135" s="196" t="s">
        <v>944</v>
      </c>
      <c r="D135" s="196"/>
      <c r="E135" s="196"/>
      <c r="F135" s="196"/>
      <c r="G135" s="149" t="s">
        <v>907</v>
      </c>
      <c r="H135" s="149" t="s">
        <v>945</v>
      </c>
      <c r="I135" s="149"/>
      <c r="J135" s="150">
        <v>233772878.28999999</v>
      </c>
      <c r="K135" s="197">
        <f>SUM(K136:L183)</f>
        <v>230353439.58000001</v>
      </c>
      <c r="L135" s="198"/>
      <c r="M135" s="151">
        <f t="shared" si="1"/>
        <v>98537.281683396082</v>
      </c>
    </row>
    <row r="136" spans="1:13" s="117" customFormat="1" ht="12.75" customHeight="1">
      <c r="A136" s="147"/>
      <c r="B136" s="152"/>
      <c r="C136" s="152"/>
      <c r="D136" s="188" t="s">
        <v>564</v>
      </c>
      <c r="E136" s="188"/>
      <c r="F136" s="188"/>
      <c r="G136" s="153" t="s">
        <v>907</v>
      </c>
      <c r="H136" s="153" t="s">
        <v>945</v>
      </c>
      <c r="I136" s="153" t="s">
        <v>946</v>
      </c>
      <c r="J136" s="154">
        <v>16213014.210000001</v>
      </c>
      <c r="K136" s="189">
        <v>16213014.210000001</v>
      </c>
      <c r="L136" s="190"/>
      <c r="M136" s="155">
        <f t="shared" si="1"/>
        <v>100000</v>
      </c>
    </row>
    <row r="137" spans="1:13" s="117" customFormat="1" ht="12.75" customHeight="1">
      <c r="A137" s="147"/>
      <c r="B137" s="152"/>
      <c r="C137" s="152"/>
      <c r="D137" s="188" t="s">
        <v>579</v>
      </c>
      <c r="E137" s="188"/>
      <c r="F137" s="188"/>
      <c r="G137" s="153" t="s">
        <v>907</v>
      </c>
      <c r="H137" s="153" t="s">
        <v>945</v>
      </c>
      <c r="I137" s="153" t="s">
        <v>947</v>
      </c>
      <c r="J137" s="154">
        <v>232500</v>
      </c>
      <c r="K137" s="189">
        <v>232500</v>
      </c>
      <c r="L137" s="190"/>
      <c r="M137" s="155">
        <f t="shared" ref="M137:M200" si="2">K137/J137*100*1000</f>
        <v>100000</v>
      </c>
    </row>
    <row r="138" spans="1:13" s="117" customFormat="1" ht="12.75" customHeight="1">
      <c r="A138" s="147"/>
      <c r="B138" s="152"/>
      <c r="C138" s="152"/>
      <c r="D138" s="188" t="s">
        <v>565</v>
      </c>
      <c r="E138" s="188"/>
      <c r="F138" s="188"/>
      <c r="G138" s="153" t="s">
        <v>907</v>
      </c>
      <c r="H138" s="153" t="s">
        <v>945</v>
      </c>
      <c r="I138" s="153" t="s">
        <v>948</v>
      </c>
      <c r="J138" s="154">
        <v>80700</v>
      </c>
      <c r="K138" s="189">
        <v>59900</v>
      </c>
      <c r="L138" s="190"/>
      <c r="M138" s="155">
        <f t="shared" si="2"/>
        <v>74225.526641883524</v>
      </c>
    </row>
    <row r="139" spans="1:13" s="117" customFormat="1" ht="12.75" customHeight="1">
      <c r="A139" s="147"/>
      <c r="B139" s="152"/>
      <c r="C139" s="152"/>
      <c r="D139" s="188" t="s">
        <v>580</v>
      </c>
      <c r="E139" s="188"/>
      <c r="F139" s="188"/>
      <c r="G139" s="153" t="s">
        <v>907</v>
      </c>
      <c r="H139" s="153" t="s">
        <v>945</v>
      </c>
      <c r="I139" s="153" t="s">
        <v>949</v>
      </c>
      <c r="J139" s="154">
        <v>414546</v>
      </c>
      <c r="K139" s="189">
        <v>237809</v>
      </c>
      <c r="L139" s="190"/>
      <c r="M139" s="155">
        <f t="shared" si="2"/>
        <v>57366.130658600014</v>
      </c>
    </row>
    <row r="140" spans="1:13" s="117" customFormat="1" ht="12.75" customHeight="1">
      <c r="A140" s="147"/>
      <c r="B140" s="152"/>
      <c r="C140" s="152"/>
      <c r="D140" s="188" t="s">
        <v>566</v>
      </c>
      <c r="E140" s="188"/>
      <c r="F140" s="188"/>
      <c r="G140" s="153" t="s">
        <v>907</v>
      </c>
      <c r="H140" s="153" t="s">
        <v>945</v>
      </c>
      <c r="I140" s="153" t="s">
        <v>950</v>
      </c>
      <c r="J140" s="154">
        <v>83955</v>
      </c>
      <c r="K140" s="189">
        <v>83955</v>
      </c>
      <c r="L140" s="190"/>
      <c r="M140" s="155">
        <f t="shared" si="2"/>
        <v>100000</v>
      </c>
    </row>
    <row r="141" spans="1:13" s="117" customFormat="1" ht="12.75" customHeight="1">
      <c r="A141" s="147"/>
      <c r="B141" s="152"/>
      <c r="C141" s="152"/>
      <c r="D141" s="188" t="s">
        <v>567</v>
      </c>
      <c r="E141" s="188"/>
      <c r="F141" s="188"/>
      <c r="G141" s="153" t="s">
        <v>907</v>
      </c>
      <c r="H141" s="153" t="s">
        <v>945</v>
      </c>
      <c r="I141" s="153" t="s">
        <v>951</v>
      </c>
      <c r="J141" s="154">
        <v>43500</v>
      </c>
      <c r="K141" s="189">
        <v>43500</v>
      </c>
      <c r="L141" s="190"/>
      <c r="M141" s="155">
        <f t="shared" si="2"/>
        <v>100000</v>
      </c>
    </row>
    <row r="142" spans="1:13" s="117" customFormat="1" ht="12.75" customHeight="1">
      <c r="A142" s="147"/>
      <c r="B142" s="152"/>
      <c r="C142" s="152"/>
      <c r="D142" s="188" t="s">
        <v>568</v>
      </c>
      <c r="E142" s="188"/>
      <c r="F142" s="188"/>
      <c r="G142" s="153" t="s">
        <v>907</v>
      </c>
      <c r="H142" s="153" t="s">
        <v>945</v>
      </c>
      <c r="I142" s="153" t="s">
        <v>952</v>
      </c>
      <c r="J142" s="154">
        <v>220678</v>
      </c>
      <c r="K142" s="189">
        <v>214618</v>
      </c>
      <c r="L142" s="190"/>
      <c r="M142" s="155">
        <f t="shared" si="2"/>
        <v>97253.917472516521</v>
      </c>
    </row>
    <row r="143" spans="1:13" s="117" customFormat="1" ht="12.75" customHeight="1">
      <c r="A143" s="147"/>
      <c r="B143" s="152"/>
      <c r="C143" s="152"/>
      <c r="D143" s="188" t="s">
        <v>582</v>
      </c>
      <c r="E143" s="188"/>
      <c r="F143" s="188"/>
      <c r="G143" s="153" t="s">
        <v>907</v>
      </c>
      <c r="H143" s="153" t="s">
        <v>945</v>
      </c>
      <c r="I143" s="153" t="s">
        <v>953</v>
      </c>
      <c r="J143" s="154">
        <v>35000</v>
      </c>
      <c r="K143" s="189">
        <v>35000</v>
      </c>
      <c r="L143" s="190"/>
      <c r="M143" s="155">
        <f t="shared" si="2"/>
        <v>100000</v>
      </c>
    </row>
    <row r="144" spans="1:13" s="117" customFormat="1" ht="12.75" customHeight="1">
      <c r="A144" s="147"/>
      <c r="B144" s="152"/>
      <c r="C144" s="152"/>
      <c r="D144" s="188" t="s">
        <v>628</v>
      </c>
      <c r="E144" s="188"/>
      <c r="F144" s="188"/>
      <c r="G144" s="153" t="s">
        <v>907</v>
      </c>
      <c r="H144" s="153" t="s">
        <v>945</v>
      </c>
      <c r="I144" s="153" t="s">
        <v>954</v>
      </c>
      <c r="J144" s="154">
        <v>39929.919999999998</v>
      </c>
      <c r="K144" s="189">
        <v>39929</v>
      </c>
      <c r="L144" s="190"/>
      <c r="M144" s="155">
        <f t="shared" si="2"/>
        <v>99997.695963327758</v>
      </c>
    </row>
    <row r="145" spans="1:13" s="131" customFormat="1" ht="12.75" customHeight="1">
      <c r="A145" s="147"/>
      <c r="B145" s="152"/>
      <c r="C145" s="152"/>
      <c r="D145" s="188" t="s">
        <v>702</v>
      </c>
      <c r="E145" s="188"/>
      <c r="F145" s="188"/>
      <c r="G145" s="153" t="s">
        <v>907</v>
      </c>
      <c r="H145" s="153" t="s">
        <v>945</v>
      </c>
      <c r="I145" s="153" t="s">
        <v>955</v>
      </c>
      <c r="J145" s="154">
        <v>99500</v>
      </c>
      <c r="K145" s="189">
        <v>99500</v>
      </c>
      <c r="L145" s="190"/>
      <c r="M145" s="155">
        <f t="shared" si="2"/>
        <v>100000</v>
      </c>
    </row>
    <row r="146" spans="1:13" s="117" customFormat="1" ht="12.75" customHeight="1">
      <c r="A146" s="147"/>
      <c r="B146" s="152"/>
      <c r="C146" s="152"/>
      <c r="D146" s="188" t="s">
        <v>703</v>
      </c>
      <c r="E146" s="188"/>
      <c r="F146" s="188"/>
      <c r="G146" s="153" t="s">
        <v>907</v>
      </c>
      <c r="H146" s="153" t="s">
        <v>945</v>
      </c>
      <c r="I146" s="153" t="s">
        <v>956</v>
      </c>
      <c r="J146" s="154">
        <v>20000</v>
      </c>
      <c r="K146" s="189">
        <v>20000</v>
      </c>
      <c r="L146" s="190"/>
      <c r="M146" s="155">
        <f t="shared" si="2"/>
        <v>100000</v>
      </c>
    </row>
    <row r="147" spans="1:13" s="117" customFormat="1" ht="12.75" customHeight="1">
      <c r="A147" s="147"/>
      <c r="B147" s="152"/>
      <c r="C147" s="152"/>
      <c r="D147" s="188" t="s">
        <v>564</v>
      </c>
      <c r="E147" s="188"/>
      <c r="F147" s="188"/>
      <c r="G147" s="153" t="s">
        <v>907</v>
      </c>
      <c r="H147" s="153" t="s">
        <v>945</v>
      </c>
      <c r="I147" s="153" t="s">
        <v>957</v>
      </c>
      <c r="J147" s="154">
        <v>60583135.090000004</v>
      </c>
      <c r="K147" s="189">
        <v>60583135.090000004</v>
      </c>
      <c r="L147" s="190"/>
      <c r="M147" s="155">
        <f t="shared" si="2"/>
        <v>100000</v>
      </c>
    </row>
    <row r="148" spans="1:13" s="117" customFormat="1" ht="12.75" customHeight="1">
      <c r="A148" s="147"/>
      <c r="B148" s="152"/>
      <c r="C148" s="152"/>
      <c r="D148" s="188" t="s">
        <v>579</v>
      </c>
      <c r="E148" s="188"/>
      <c r="F148" s="188"/>
      <c r="G148" s="153" t="s">
        <v>907</v>
      </c>
      <c r="H148" s="153" t="s">
        <v>945</v>
      </c>
      <c r="I148" s="153" t="s">
        <v>958</v>
      </c>
      <c r="J148" s="154">
        <v>2096600</v>
      </c>
      <c r="K148" s="189">
        <v>2096600</v>
      </c>
      <c r="L148" s="190"/>
      <c r="M148" s="155">
        <f t="shared" si="2"/>
        <v>100000</v>
      </c>
    </row>
    <row r="149" spans="1:13" s="117" customFormat="1" ht="12.75" customHeight="1">
      <c r="A149" s="147"/>
      <c r="B149" s="152"/>
      <c r="C149" s="152"/>
      <c r="D149" s="188" t="s">
        <v>565</v>
      </c>
      <c r="E149" s="188"/>
      <c r="F149" s="188"/>
      <c r="G149" s="153" t="s">
        <v>907</v>
      </c>
      <c r="H149" s="153" t="s">
        <v>945</v>
      </c>
      <c r="I149" s="153" t="s">
        <v>959</v>
      </c>
      <c r="J149" s="154">
        <v>443850</v>
      </c>
      <c r="K149" s="189">
        <v>380000</v>
      </c>
      <c r="L149" s="190"/>
      <c r="M149" s="155">
        <f t="shared" si="2"/>
        <v>85614.509406330966</v>
      </c>
    </row>
    <row r="150" spans="1:13" s="117" customFormat="1" ht="12.75" customHeight="1">
      <c r="A150" s="147"/>
      <c r="B150" s="152"/>
      <c r="C150" s="152"/>
      <c r="D150" s="188" t="s">
        <v>580</v>
      </c>
      <c r="E150" s="188"/>
      <c r="F150" s="188"/>
      <c r="G150" s="153" t="s">
        <v>907</v>
      </c>
      <c r="H150" s="153" t="s">
        <v>945</v>
      </c>
      <c r="I150" s="153" t="s">
        <v>960</v>
      </c>
      <c r="J150" s="154">
        <v>1491152.1</v>
      </c>
      <c r="K150" s="189">
        <v>1491152</v>
      </c>
      <c r="L150" s="190"/>
      <c r="M150" s="155">
        <f t="shared" si="2"/>
        <v>99999.993293775988</v>
      </c>
    </row>
    <row r="151" spans="1:13" s="117" customFormat="1" ht="12.75" customHeight="1">
      <c r="A151" s="147"/>
      <c r="B151" s="152"/>
      <c r="C151" s="152"/>
      <c r="D151" s="188" t="s">
        <v>566</v>
      </c>
      <c r="E151" s="188"/>
      <c r="F151" s="188"/>
      <c r="G151" s="153" t="s">
        <v>907</v>
      </c>
      <c r="H151" s="153" t="s">
        <v>945</v>
      </c>
      <c r="I151" s="153" t="s">
        <v>961</v>
      </c>
      <c r="J151" s="154">
        <v>690000</v>
      </c>
      <c r="K151" s="189">
        <v>690000</v>
      </c>
      <c r="L151" s="190"/>
      <c r="M151" s="155">
        <f t="shared" si="2"/>
        <v>100000</v>
      </c>
    </row>
    <row r="152" spans="1:13" s="117" customFormat="1" ht="12.75" customHeight="1">
      <c r="A152" s="147"/>
      <c r="B152" s="152"/>
      <c r="C152" s="152"/>
      <c r="D152" s="188" t="s">
        <v>567</v>
      </c>
      <c r="E152" s="188"/>
      <c r="F152" s="188"/>
      <c r="G152" s="153" t="s">
        <v>907</v>
      </c>
      <c r="H152" s="153" t="s">
        <v>945</v>
      </c>
      <c r="I152" s="153" t="s">
        <v>962</v>
      </c>
      <c r="J152" s="154">
        <v>158000</v>
      </c>
      <c r="K152" s="189">
        <v>158000</v>
      </c>
      <c r="L152" s="190"/>
      <c r="M152" s="155">
        <f t="shared" si="2"/>
        <v>100000</v>
      </c>
    </row>
    <row r="153" spans="1:13" s="117" customFormat="1" ht="12.75" customHeight="1">
      <c r="A153" s="147"/>
      <c r="B153" s="152"/>
      <c r="C153" s="152"/>
      <c r="D153" s="188" t="s">
        <v>568</v>
      </c>
      <c r="E153" s="188"/>
      <c r="F153" s="188"/>
      <c r="G153" s="153" t="s">
        <v>907</v>
      </c>
      <c r="H153" s="153" t="s">
        <v>945</v>
      </c>
      <c r="I153" s="153" t="s">
        <v>963</v>
      </c>
      <c r="J153" s="154">
        <v>2009396.68</v>
      </c>
      <c r="K153" s="189">
        <v>2009396.68</v>
      </c>
      <c r="L153" s="190"/>
      <c r="M153" s="155">
        <f t="shared" si="2"/>
        <v>100000</v>
      </c>
    </row>
    <row r="154" spans="1:13" s="117" customFormat="1" ht="12.75" customHeight="1">
      <c r="A154" s="147"/>
      <c r="B154" s="152"/>
      <c r="C154" s="152"/>
      <c r="D154" s="188" t="s">
        <v>581</v>
      </c>
      <c r="E154" s="188"/>
      <c r="F154" s="188"/>
      <c r="G154" s="153" t="s">
        <v>907</v>
      </c>
      <c r="H154" s="153" t="s">
        <v>945</v>
      </c>
      <c r="I154" s="153" t="s">
        <v>964</v>
      </c>
      <c r="J154" s="154">
        <v>450000</v>
      </c>
      <c r="K154" s="189">
        <v>450000</v>
      </c>
      <c r="L154" s="190"/>
      <c r="M154" s="155">
        <f t="shared" si="2"/>
        <v>100000</v>
      </c>
    </row>
    <row r="155" spans="1:13" s="117" customFormat="1" ht="12.75" customHeight="1">
      <c r="A155" s="147"/>
      <c r="B155" s="152"/>
      <c r="C155" s="152"/>
      <c r="D155" s="188" t="s">
        <v>628</v>
      </c>
      <c r="E155" s="188"/>
      <c r="F155" s="188"/>
      <c r="G155" s="153" t="s">
        <v>907</v>
      </c>
      <c r="H155" s="153" t="s">
        <v>945</v>
      </c>
      <c r="I155" s="153" t="s">
        <v>965</v>
      </c>
      <c r="J155" s="154">
        <v>958100</v>
      </c>
      <c r="K155" s="189">
        <v>958100</v>
      </c>
      <c r="L155" s="190"/>
      <c r="M155" s="155">
        <f t="shared" si="2"/>
        <v>100000</v>
      </c>
    </row>
    <row r="156" spans="1:13" s="117" customFormat="1" ht="12.75" customHeight="1">
      <c r="A156" s="147"/>
      <c r="B156" s="152"/>
      <c r="C156" s="152"/>
      <c r="D156" s="188" t="s">
        <v>704</v>
      </c>
      <c r="E156" s="188"/>
      <c r="F156" s="188"/>
      <c r="G156" s="153" t="s">
        <v>907</v>
      </c>
      <c r="H156" s="153" t="s">
        <v>945</v>
      </c>
      <c r="I156" s="153" t="s">
        <v>966</v>
      </c>
      <c r="J156" s="154">
        <v>1493899.16</v>
      </c>
      <c r="K156" s="189">
        <v>1493899</v>
      </c>
      <c r="L156" s="190"/>
      <c r="M156" s="155">
        <f t="shared" si="2"/>
        <v>99999.98928977242</v>
      </c>
    </row>
    <row r="157" spans="1:13" s="117" customFormat="1" ht="12.75" customHeight="1">
      <c r="A157" s="147"/>
      <c r="B157" s="152"/>
      <c r="C157" s="152"/>
      <c r="D157" s="188" t="s">
        <v>564</v>
      </c>
      <c r="E157" s="188"/>
      <c r="F157" s="188"/>
      <c r="G157" s="153" t="s">
        <v>907</v>
      </c>
      <c r="H157" s="153" t="s">
        <v>945</v>
      </c>
      <c r="I157" s="153" t="s">
        <v>967</v>
      </c>
      <c r="J157" s="154">
        <v>112141596.42</v>
      </c>
      <c r="K157" s="189">
        <v>112141596.42</v>
      </c>
      <c r="L157" s="190"/>
      <c r="M157" s="155">
        <f t="shared" si="2"/>
        <v>100000</v>
      </c>
    </row>
    <row r="158" spans="1:13" s="131" customFormat="1" ht="12.75" customHeight="1">
      <c r="A158" s="147"/>
      <c r="B158" s="152"/>
      <c r="C158" s="152"/>
      <c r="D158" s="188" t="s">
        <v>579</v>
      </c>
      <c r="E158" s="188"/>
      <c r="F158" s="188"/>
      <c r="G158" s="153" t="s">
        <v>907</v>
      </c>
      <c r="H158" s="153" t="s">
        <v>945</v>
      </c>
      <c r="I158" s="153" t="s">
        <v>968</v>
      </c>
      <c r="J158" s="154">
        <v>8748918.6400000006</v>
      </c>
      <c r="K158" s="189">
        <v>8748918.6400000006</v>
      </c>
      <c r="L158" s="190"/>
      <c r="M158" s="155">
        <f t="shared" si="2"/>
        <v>100000</v>
      </c>
    </row>
    <row r="159" spans="1:13" s="117" customFormat="1" ht="12.75" customHeight="1">
      <c r="A159" s="147"/>
      <c r="B159" s="152"/>
      <c r="C159" s="152"/>
      <c r="D159" s="188" t="s">
        <v>565</v>
      </c>
      <c r="E159" s="188"/>
      <c r="F159" s="188"/>
      <c r="G159" s="153" t="s">
        <v>907</v>
      </c>
      <c r="H159" s="153" t="s">
        <v>945</v>
      </c>
      <c r="I159" s="153" t="s">
        <v>969</v>
      </c>
      <c r="J159" s="154">
        <v>1315740.6000000001</v>
      </c>
      <c r="K159" s="189">
        <v>1000000</v>
      </c>
      <c r="L159" s="190"/>
      <c r="M159" s="155">
        <f t="shared" si="2"/>
        <v>76002.823048859325</v>
      </c>
    </row>
    <row r="160" spans="1:13" s="117" customFormat="1" ht="12.75" customHeight="1">
      <c r="A160" s="147"/>
      <c r="B160" s="152"/>
      <c r="C160" s="152"/>
      <c r="D160" s="188" t="s">
        <v>580</v>
      </c>
      <c r="E160" s="188"/>
      <c r="F160" s="188"/>
      <c r="G160" s="153" t="s">
        <v>907</v>
      </c>
      <c r="H160" s="153" t="s">
        <v>945</v>
      </c>
      <c r="I160" s="153" t="s">
        <v>970</v>
      </c>
      <c r="J160" s="154">
        <v>1514504</v>
      </c>
      <c r="K160" s="189">
        <v>1471908</v>
      </c>
      <c r="L160" s="190"/>
      <c r="M160" s="155">
        <f t="shared" si="2"/>
        <v>97187.462033774747</v>
      </c>
    </row>
    <row r="161" spans="1:13" s="117" customFormat="1" ht="12.75" customHeight="1">
      <c r="A161" s="147"/>
      <c r="B161" s="152"/>
      <c r="C161" s="152"/>
      <c r="D161" s="188" t="s">
        <v>566</v>
      </c>
      <c r="E161" s="188"/>
      <c r="F161" s="188"/>
      <c r="G161" s="153" t="s">
        <v>907</v>
      </c>
      <c r="H161" s="153" t="s">
        <v>945</v>
      </c>
      <c r="I161" s="153" t="s">
        <v>971</v>
      </c>
      <c r="J161" s="154">
        <v>2360164.2799999998</v>
      </c>
      <c r="K161" s="189">
        <v>2360164</v>
      </c>
      <c r="L161" s="190"/>
      <c r="M161" s="155">
        <f t="shared" si="2"/>
        <v>99999.988136419066</v>
      </c>
    </row>
    <row r="162" spans="1:13" s="117" customFormat="1" ht="12.75" customHeight="1">
      <c r="A162" s="147"/>
      <c r="B162" s="152"/>
      <c r="C162" s="152"/>
      <c r="D162" s="188" t="s">
        <v>567</v>
      </c>
      <c r="E162" s="188"/>
      <c r="F162" s="188"/>
      <c r="G162" s="153" t="s">
        <v>907</v>
      </c>
      <c r="H162" s="153" t="s">
        <v>945</v>
      </c>
      <c r="I162" s="153" t="s">
        <v>972</v>
      </c>
      <c r="J162" s="154">
        <v>700000</v>
      </c>
      <c r="K162" s="189">
        <v>700000</v>
      </c>
      <c r="L162" s="190"/>
      <c r="M162" s="155">
        <f t="shared" si="2"/>
        <v>100000</v>
      </c>
    </row>
    <row r="163" spans="1:13" s="117" customFormat="1" ht="12.75" customHeight="1">
      <c r="A163" s="147"/>
      <c r="B163" s="152"/>
      <c r="C163" s="152"/>
      <c r="D163" s="188" t="s">
        <v>568</v>
      </c>
      <c r="E163" s="188"/>
      <c r="F163" s="188"/>
      <c r="G163" s="153" t="s">
        <v>907</v>
      </c>
      <c r="H163" s="153" t="s">
        <v>945</v>
      </c>
      <c r="I163" s="153" t="s">
        <v>973</v>
      </c>
      <c r="J163" s="154">
        <v>917858.2</v>
      </c>
      <c r="K163" s="189">
        <v>917858</v>
      </c>
      <c r="L163" s="190"/>
      <c r="M163" s="155">
        <f t="shared" si="2"/>
        <v>99999.978210141839</v>
      </c>
    </row>
    <row r="164" spans="1:13" s="117" customFormat="1" ht="12.75" customHeight="1">
      <c r="A164" s="147"/>
      <c r="B164" s="152"/>
      <c r="C164" s="152"/>
      <c r="D164" s="188" t="s">
        <v>581</v>
      </c>
      <c r="E164" s="188"/>
      <c r="F164" s="188"/>
      <c r="G164" s="153" t="s">
        <v>907</v>
      </c>
      <c r="H164" s="153" t="s">
        <v>945</v>
      </c>
      <c r="I164" s="153" t="s">
        <v>974</v>
      </c>
      <c r="J164" s="154">
        <v>500000</v>
      </c>
      <c r="K164" s="189">
        <v>500000</v>
      </c>
      <c r="L164" s="190"/>
      <c r="M164" s="155">
        <f t="shared" si="2"/>
        <v>100000</v>
      </c>
    </row>
    <row r="165" spans="1:13" s="117" customFormat="1" ht="12.75" customHeight="1">
      <c r="A165" s="147"/>
      <c r="B165" s="152"/>
      <c r="C165" s="152"/>
      <c r="D165" s="188" t="s">
        <v>582</v>
      </c>
      <c r="E165" s="188"/>
      <c r="F165" s="188"/>
      <c r="G165" s="153" t="s">
        <v>907</v>
      </c>
      <c r="H165" s="153" t="s">
        <v>945</v>
      </c>
      <c r="I165" s="153" t="s">
        <v>975</v>
      </c>
      <c r="J165" s="154">
        <v>15130</v>
      </c>
      <c r="K165" s="189">
        <v>15130</v>
      </c>
      <c r="L165" s="190"/>
      <c r="M165" s="155">
        <f t="shared" si="2"/>
        <v>100000</v>
      </c>
    </row>
    <row r="166" spans="1:13" s="117" customFormat="1" ht="12.75" customHeight="1">
      <c r="A166" s="147"/>
      <c r="B166" s="152"/>
      <c r="C166" s="152"/>
      <c r="D166" s="188" t="s">
        <v>703</v>
      </c>
      <c r="E166" s="188"/>
      <c r="F166" s="188"/>
      <c r="G166" s="153" t="s">
        <v>907</v>
      </c>
      <c r="H166" s="153" t="s">
        <v>945</v>
      </c>
      <c r="I166" s="153" t="s">
        <v>976</v>
      </c>
      <c r="J166" s="154">
        <v>200000</v>
      </c>
      <c r="K166" s="189">
        <v>200000</v>
      </c>
      <c r="L166" s="190"/>
      <c r="M166" s="155">
        <f t="shared" si="2"/>
        <v>100000</v>
      </c>
    </row>
    <row r="167" spans="1:13" s="117" customFormat="1" ht="12.75" customHeight="1">
      <c r="A167" s="147"/>
      <c r="B167" s="152"/>
      <c r="C167" s="152"/>
      <c r="D167" s="188" t="s">
        <v>629</v>
      </c>
      <c r="E167" s="188"/>
      <c r="F167" s="188"/>
      <c r="G167" s="153" t="s">
        <v>907</v>
      </c>
      <c r="H167" s="153" t="s">
        <v>945</v>
      </c>
      <c r="I167" s="153" t="s">
        <v>977</v>
      </c>
      <c r="J167" s="154">
        <v>30000</v>
      </c>
      <c r="K167" s="189">
        <v>30000</v>
      </c>
      <c r="L167" s="190"/>
      <c r="M167" s="155">
        <f t="shared" si="2"/>
        <v>100000</v>
      </c>
    </row>
    <row r="168" spans="1:13" s="117" customFormat="1" ht="12.75" customHeight="1">
      <c r="A168" s="147"/>
      <c r="B168" s="152"/>
      <c r="C168" s="152"/>
      <c r="D168" s="188" t="s">
        <v>616</v>
      </c>
      <c r="E168" s="188"/>
      <c r="F168" s="188"/>
      <c r="G168" s="153" t="s">
        <v>907</v>
      </c>
      <c r="H168" s="153" t="s">
        <v>945</v>
      </c>
      <c r="I168" s="153" t="s">
        <v>978</v>
      </c>
      <c r="J168" s="154">
        <v>6170368.54</v>
      </c>
      <c r="K168" s="189">
        <v>6170368.54</v>
      </c>
      <c r="L168" s="190"/>
      <c r="M168" s="155">
        <f t="shared" si="2"/>
        <v>100000</v>
      </c>
    </row>
    <row r="169" spans="1:13" s="117" customFormat="1" ht="12.75" customHeight="1">
      <c r="A169" s="147"/>
      <c r="B169" s="152"/>
      <c r="C169" s="152"/>
      <c r="D169" s="188" t="s">
        <v>705</v>
      </c>
      <c r="E169" s="188"/>
      <c r="F169" s="188"/>
      <c r="G169" s="153" t="s">
        <v>907</v>
      </c>
      <c r="H169" s="153" t="s">
        <v>945</v>
      </c>
      <c r="I169" s="153" t="s">
        <v>979</v>
      </c>
      <c r="J169" s="154">
        <v>144750</v>
      </c>
      <c r="K169" s="189">
        <v>144750</v>
      </c>
      <c r="L169" s="190"/>
      <c r="M169" s="155">
        <f t="shared" si="2"/>
        <v>100000</v>
      </c>
    </row>
    <row r="170" spans="1:13" s="117" customFormat="1" ht="12.75" customHeight="1">
      <c r="A170" s="147"/>
      <c r="B170" s="152"/>
      <c r="C170" s="152"/>
      <c r="D170" s="188" t="s">
        <v>706</v>
      </c>
      <c r="E170" s="188"/>
      <c r="F170" s="188"/>
      <c r="G170" s="153" t="s">
        <v>907</v>
      </c>
      <c r="H170" s="153" t="s">
        <v>945</v>
      </c>
      <c r="I170" s="153" t="s">
        <v>980</v>
      </c>
      <c r="J170" s="154">
        <v>95000</v>
      </c>
      <c r="K170" s="189">
        <v>95000</v>
      </c>
      <c r="L170" s="190"/>
      <c r="M170" s="155">
        <f t="shared" si="2"/>
        <v>100000</v>
      </c>
    </row>
    <row r="171" spans="1:13" s="117" customFormat="1" ht="12.75" customHeight="1">
      <c r="A171" s="147"/>
      <c r="B171" s="152"/>
      <c r="C171" s="152"/>
      <c r="D171" s="188" t="s">
        <v>707</v>
      </c>
      <c r="E171" s="188"/>
      <c r="F171" s="188"/>
      <c r="G171" s="153" t="s">
        <v>907</v>
      </c>
      <c r="H171" s="153" t="s">
        <v>945</v>
      </c>
      <c r="I171" s="153" t="s">
        <v>981</v>
      </c>
      <c r="J171" s="154">
        <v>200000</v>
      </c>
      <c r="K171" s="189">
        <v>200000</v>
      </c>
      <c r="L171" s="190"/>
      <c r="M171" s="155">
        <f t="shared" si="2"/>
        <v>100000</v>
      </c>
    </row>
    <row r="172" spans="1:13" s="117" customFormat="1" ht="12.75" customHeight="1">
      <c r="A172" s="147"/>
      <c r="B172" s="152"/>
      <c r="C172" s="152"/>
      <c r="D172" s="188" t="s">
        <v>708</v>
      </c>
      <c r="E172" s="188"/>
      <c r="F172" s="188"/>
      <c r="G172" s="153" t="s">
        <v>907</v>
      </c>
      <c r="H172" s="153" t="s">
        <v>945</v>
      </c>
      <c r="I172" s="153" t="s">
        <v>982</v>
      </c>
      <c r="J172" s="154">
        <v>250000</v>
      </c>
      <c r="K172" s="189">
        <v>250000</v>
      </c>
      <c r="L172" s="190"/>
      <c r="M172" s="155">
        <f t="shared" si="2"/>
        <v>100000</v>
      </c>
    </row>
    <row r="173" spans="1:13" s="117" customFormat="1" ht="12.75" customHeight="1">
      <c r="A173" s="147"/>
      <c r="B173" s="152"/>
      <c r="C173" s="152"/>
      <c r="D173" s="188" t="s">
        <v>586</v>
      </c>
      <c r="E173" s="188"/>
      <c r="F173" s="188"/>
      <c r="G173" s="153" t="s">
        <v>907</v>
      </c>
      <c r="H173" s="153" t="s">
        <v>945</v>
      </c>
      <c r="I173" s="153" t="s">
        <v>920</v>
      </c>
      <c r="J173" s="154">
        <v>3326610.6</v>
      </c>
      <c r="K173" s="189">
        <v>533003</v>
      </c>
      <c r="L173" s="190"/>
      <c r="M173" s="155">
        <f t="shared" si="2"/>
        <v>16022.40430545132</v>
      </c>
    </row>
    <row r="174" spans="1:13" s="117" customFormat="1" ht="12.75" customHeight="1">
      <c r="A174" s="147"/>
      <c r="B174" s="152"/>
      <c r="C174" s="152"/>
      <c r="D174" s="188" t="s">
        <v>983</v>
      </c>
      <c r="E174" s="188"/>
      <c r="F174" s="188"/>
      <c r="G174" s="153" t="s">
        <v>907</v>
      </c>
      <c r="H174" s="153" t="s">
        <v>945</v>
      </c>
      <c r="I174" s="153" t="s">
        <v>984</v>
      </c>
      <c r="J174" s="154">
        <v>1218398</v>
      </c>
      <c r="K174" s="189">
        <v>1218398</v>
      </c>
      <c r="L174" s="190"/>
      <c r="M174" s="155">
        <f t="shared" si="2"/>
        <v>100000</v>
      </c>
    </row>
    <row r="175" spans="1:13" s="117" customFormat="1" ht="12.75" customHeight="1">
      <c r="A175" s="147"/>
      <c r="B175" s="152"/>
      <c r="C175" s="152"/>
      <c r="D175" s="188" t="s">
        <v>709</v>
      </c>
      <c r="E175" s="188"/>
      <c r="F175" s="188"/>
      <c r="G175" s="153" t="s">
        <v>907</v>
      </c>
      <c r="H175" s="153" t="s">
        <v>945</v>
      </c>
      <c r="I175" s="153" t="s">
        <v>985</v>
      </c>
      <c r="J175" s="154">
        <v>1611445</v>
      </c>
      <c r="K175" s="189">
        <v>1611400</v>
      </c>
      <c r="L175" s="190"/>
      <c r="M175" s="155">
        <f t="shared" si="2"/>
        <v>99997.207475278396</v>
      </c>
    </row>
    <row r="176" spans="1:13" s="117" customFormat="1" ht="12.75" customHeight="1">
      <c r="A176" s="147"/>
      <c r="B176" s="152"/>
      <c r="C176" s="152"/>
      <c r="D176" s="188" t="s">
        <v>923</v>
      </c>
      <c r="E176" s="188"/>
      <c r="F176" s="188"/>
      <c r="G176" s="153" t="s">
        <v>907</v>
      </c>
      <c r="H176" s="153" t="s">
        <v>945</v>
      </c>
      <c r="I176" s="153" t="s">
        <v>924</v>
      </c>
      <c r="J176" s="154">
        <v>654345</v>
      </c>
      <c r="K176" s="189">
        <v>654345</v>
      </c>
      <c r="L176" s="190"/>
      <c r="M176" s="155">
        <f t="shared" si="2"/>
        <v>100000</v>
      </c>
    </row>
    <row r="177" spans="1:13" s="117" customFormat="1" ht="12.75" customHeight="1">
      <c r="A177" s="147"/>
      <c r="B177" s="152"/>
      <c r="C177" s="152"/>
      <c r="D177" s="188" t="s">
        <v>827</v>
      </c>
      <c r="E177" s="188"/>
      <c r="F177" s="188"/>
      <c r="G177" s="153" t="s">
        <v>907</v>
      </c>
      <c r="H177" s="153" t="s">
        <v>945</v>
      </c>
      <c r="I177" s="153" t="s">
        <v>828</v>
      </c>
      <c r="J177" s="154">
        <v>577362</v>
      </c>
      <c r="K177" s="189">
        <v>577362</v>
      </c>
      <c r="L177" s="190"/>
      <c r="M177" s="155">
        <f t="shared" si="2"/>
        <v>100000</v>
      </c>
    </row>
    <row r="178" spans="1:13" s="117" customFormat="1" ht="12.75" customHeight="1">
      <c r="A178" s="147"/>
      <c r="B178" s="152"/>
      <c r="C178" s="152"/>
      <c r="D178" s="188" t="s">
        <v>927</v>
      </c>
      <c r="E178" s="188"/>
      <c r="F178" s="188"/>
      <c r="G178" s="153" t="s">
        <v>907</v>
      </c>
      <c r="H178" s="153" t="s">
        <v>945</v>
      </c>
      <c r="I178" s="153" t="s">
        <v>928</v>
      </c>
      <c r="J178" s="154">
        <v>1169111.25</v>
      </c>
      <c r="K178" s="189">
        <v>1169111</v>
      </c>
      <c r="L178" s="190"/>
      <c r="M178" s="155">
        <f t="shared" si="2"/>
        <v>99999.978616235196</v>
      </c>
    </row>
    <row r="179" spans="1:13" s="117" customFormat="1" ht="12.75" customHeight="1">
      <c r="A179" s="147"/>
      <c r="B179" s="152"/>
      <c r="C179" s="152"/>
      <c r="D179" s="188" t="s">
        <v>986</v>
      </c>
      <c r="E179" s="188"/>
      <c r="F179" s="188"/>
      <c r="G179" s="153" t="s">
        <v>907</v>
      </c>
      <c r="H179" s="153" t="s">
        <v>945</v>
      </c>
      <c r="I179" s="153" t="s">
        <v>987</v>
      </c>
      <c r="J179" s="154">
        <v>43900</v>
      </c>
      <c r="K179" s="189">
        <v>43900</v>
      </c>
      <c r="L179" s="190"/>
      <c r="M179" s="155">
        <f t="shared" si="2"/>
        <v>100000</v>
      </c>
    </row>
    <row r="180" spans="1:13" s="117" customFormat="1" ht="12.75" customHeight="1">
      <c r="A180" s="147"/>
      <c r="B180" s="152"/>
      <c r="C180" s="152"/>
      <c r="D180" s="188" t="s">
        <v>845</v>
      </c>
      <c r="E180" s="188"/>
      <c r="F180" s="188"/>
      <c r="G180" s="153" t="s">
        <v>907</v>
      </c>
      <c r="H180" s="153" t="s">
        <v>945</v>
      </c>
      <c r="I180" s="153" t="s">
        <v>846</v>
      </c>
      <c r="J180" s="154">
        <v>1859519</v>
      </c>
      <c r="K180" s="189">
        <v>1859519</v>
      </c>
      <c r="L180" s="190"/>
      <c r="M180" s="155">
        <f t="shared" si="2"/>
        <v>100000</v>
      </c>
    </row>
    <row r="181" spans="1:13" s="117" customFormat="1" ht="12.75" customHeight="1">
      <c r="A181" s="147"/>
      <c r="B181" s="152"/>
      <c r="C181" s="152"/>
      <c r="D181" s="188" t="s">
        <v>988</v>
      </c>
      <c r="E181" s="188"/>
      <c r="F181" s="188"/>
      <c r="G181" s="153" t="s">
        <v>907</v>
      </c>
      <c r="H181" s="153" t="s">
        <v>945</v>
      </c>
      <c r="I181" s="153" t="s">
        <v>989</v>
      </c>
      <c r="J181" s="154">
        <v>19600</v>
      </c>
      <c r="K181" s="189">
        <v>19600</v>
      </c>
      <c r="L181" s="190"/>
      <c r="M181" s="155">
        <f t="shared" si="2"/>
        <v>100000</v>
      </c>
    </row>
    <row r="182" spans="1:13" s="117" customFormat="1" ht="12.75" customHeight="1">
      <c r="A182" s="147"/>
      <c r="B182" s="152"/>
      <c r="C182" s="152"/>
      <c r="D182" s="188" t="s">
        <v>931</v>
      </c>
      <c r="E182" s="188"/>
      <c r="F182" s="188"/>
      <c r="G182" s="153" t="s">
        <v>907</v>
      </c>
      <c r="H182" s="153" t="s">
        <v>945</v>
      </c>
      <c r="I182" s="153" t="s">
        <v>932</v>
      </c>
      <c r="J182" s="154">
        <v>17900</v>
      </c>
      <c r="K182" s="189">
        <v>17900</v>
      </c>
      <c r="L182" s="190"/>
      <c r="M182" s="155">
        <f t="shared" si="2"/>
        <v>100000</v>
      </c>
    </row>
    <row r="183" spans="1:13" s="117" customFormat="1" ht="12.75" customHeight="1">
      <c r="A183" s="147"/>
      <c r="B183" s="152"/>
      <c r="C183" s="152"/>
      <c r="D183" s="188" t="s">
        <v>933</v>
      </c>
      <c r="E183" s="188"/>
      <c r="F183" s="188"/>
      <c r="G183" s="153" t="s">
        <v>907</v>
      </c>
      <c r="H183" s="153" t="s">
        <v>945</v>
      </c>
      <c r="I183" s="153" t="s">
        <v>934</v>
      </c>
      <c r="J183" s="154">
        <v>113200</v>
      </c>
      <c r="K183" s="189">
        <v>113200</v>
      </c>
      <c r="L183" s="190"/>
      <c r="M183" s="155">
        <f t="shared" si="2"/>
        <v>100000</v>
      </c>
    </row>
    <row r="184" spans="1:13" s="117" customFormat="1" ht="12.75" customHeight="1">
      <c r="A184" s="147"/>
      <c r="B184" s="148"/>
      <c r="C184" s="196" t="s">
        <v>990</v>
      </c>
      <c r="D184" s="196"/>
      <c r="E184" s="196"/>
      <c r="F184" s="196"/>
      <c r="G184" s="149" t="s">
        <v>907</v>
      </c>
      <c r="H184" s="149" t="s">
        <v>991</v>
      </c>
      <c r="I184" s="149"/>
      <c r="J184" s="150">
        <v>1613813.14</v>
      </c>
      <c r="K184" s="197">
        <f>K185+K186+K187+K188</f>
        <v>1613791.24</v>
      </c>
      <c r="L184" s="198"/>
      <c r="M184" s="151">
        <f t="shared" si="2"/>
        <v>99998.642965566643</v>
      </c>
    </row>
    <row r="185" spans="1:13" s="117" customFormat="1" ht="12.75" customHeight="1">
      <c r="A185" s="147"/>
      <c r="B185" s="152"/>
      <c r="C185" s="152"/>
      <c r="D185" s="188" t="s">
        <v>564</v>
      </c>
      <c r="E185" s="188"/>
      <c r="F185" s="188"/>
      <c r="G185" s="153" t="s">
        <v>907</v>
      </c>
      <c r="H185" s="153" t="s">
        <v>991</v>
      </c>
      <c r="I185" s="153" t="s">
        <v>992</v>
      </c>
      <c r="J185" s="154">
        <v>1570691.24</v>
      </c>
      <c r="K185" s="189">
        <v>1570691.24</v>
      </c>
      <c r="L185" s="190"/>
      <c r="M185" s="155">
        <f t="shared" si="2"/>
        <v>100000</v>
      </c>
    </row>
    <row r="186" spans="1:13" s="117" customFormat="1" ht="12.75" customHeight="1">
      <c r="A186" s="147"/>
      <c r="B186" s="152"/>
      <c r="C186" s="152"/>
      <c r="D186" s="188" t="s">
        <v>565</v>
      </c>
      <c r="E186" s="188"/>
      <c r="F186" s="188"/>
      <c r="G186" s="153" t="s">
        <v>907</v>
      </c>
      <c r="H186" s="153" t="s">
        <v>991</v>
      </c>
      <c r="I186" s="153" t="s">
        <v>993</v>
      </c>
      <c r="J186" s="154">
        <v>17303.66</v>
      </c>
      <c r="K186" s="189">
        <v>17300</v>
      </c>
      <c r="L186" s="190"/>
      <c r="M186" s="155">
        <f t="shared" si="2"/>
        <v>99978.84840548184</v>
      </c>
    </row>
    <row r="187" spans="1:13" s="117" customFormat="1" ht="12.75" customHeight="1">
      <c r="A187" s="147"/>
      <c r="B187" s="152"/>
      <c r="C187" s="152"/>
      <c r="D187" s="188" t="s">
        <v>580</v>
      </c>
      <c r="E187" s="188"/>
      <c r="F187" s="188"/>
      <c r="G187" s="153" t="s">
        <v>907</v>
      </c>
      <c r="H187" s="153" t="s">
        <v>991</v>
      </c>
      <c r="I187" s="153" t="s">
        <v>994</v>
      </c>
      <c r="J187" s="154">
        <v>15818.24</v>
      </c>
      <c r="K187" s="189">
        <v>15800</v>
      </c>
      <c r="L187" s="190"/>
      <c r="M187" s="155">
        <f t="shared" si="2"/>
        <v>99884.690079300868</v>
      </c>
    </row>
    <row r="188" spans="1:13" s="117" customFormat="1" ht="12.75" customHeight="1">
      <c r="A188" s="147"/>
      <c r="B188" s="152"/>
      <c r="C188" s="152"/>
      <c r="D188" s="188" t="s">
        <v>566</v>
      </c>
      <c r="E188" s="188"/>
      <c r="F188" s="188"/>
      <c r="G188" s="153" t="s">
        <v>907</v>
      </c>
      <c r="H188" s="153" t="s">
        <v>991</v>
      </c>
      <c r="I188" s="153" t="s">
        <v>995</v>
      </c>
      <c r="J188" s="154">
        <v>10000</v>
      </c>
      <c r="K188" s="189">
        <v>10000</v>
      </c>
      <c r="L188" s="190"/>
      <c r="M188" s="155">
        <f t="shared" si="2"/>
        <v>100000</v>
      </c>
    </row>
    <row r="189" spans="1:13" s="117" customFormat="1" ht="12.75" customHeight="1">
      <c r="A189" s="203" t="s">
        <v>537</v>
      </c>
      <c r="B189" s="203"/>
      <c r="C189" s="203"/>
      <c r="D189" s="203"/>
      <c r="E189" s="203"/>
      <c r="F189" s="203"/>
      <c r="G189" s="140" t="s">
        <v>996</v>
      </c>
      <c r="H189" s="140"/>
      <c r="I189" s="140"/>
      <c r="J189" s="141">
        <v>401474940.87</v>
      </c>
      <c r="K189" s="191">
        <f>K190+K196</f>
        <v>363508897.67000008</v>
      </c>
      <c r="L189" s="192"/>
      <c r="M189" s="142">
        <f t="shared" si="2"/>
        <v>90543.359165150585</v>
      </c>
    </row>
    <row r="190" spans="1:13" s="117" customFormat="1" ht="12.75" customHeight="1">
      <c r="A190" s="143"/>
      <c r="B190" s="193" t="s">
        <v>808</v>
      </c>
      <c r="C190" s="193"/>
      <c r="D190" s="193"/>
      <c r="E190" s="193"/>
      <c r="F190" s="193"/>
      <c r="G190" s="144" t="s">
        <v>996</v>
      </c>
      <c r="H190" s="144" t="s">
        <v>809</v>
      </c>
      <c r="I190" s="144"/>
      <c r="J190" s="145">
        <v>519531.64</v>
      </c>
      <c r="K190" s="194">
        <f>K191</f>
        <v>320460</v>
      </c>
      <c r="L190" s="195"/>
      <c r="M190" s="146">
        <f t="shared" si="2"/>
        <v>61682.48001218943</v>
      </c>
    </row>
    <row r="191" spans="1:13" s="117" customFormat="1" ht="12.75" customHeight="1">
      <c r="A191" s="147"/>
      <c r="B191" s="148"/>
      <c r="C191" s="196" t="s">
        <v>810</v>
      </c>
      <c r="D191" s="196"/>
      <c r="E191" s="196"/>
      <c r="F191" s="196"/>
      <c r="G191" s="149" t="s">
        <v>996</v>
      </c>
      <c r="H191" s="149" t="s">
        <v>811</v>
      </c>
      <c r="I191" s="149"/>
      <c r="J191" s="150">
        <v>519531.64</v>
      </c>
      <c r="K191" s="197">
        <f>K192+K193+K194+K195</f>
        <v>320460</v>
      </c>
      <c r="L191" s="198"/>
      <c r="M191" s="151">
        <f t="shared" si="2"/>
        <v>61682.48001218943</v>
      </c>
    </row>
    <row r="192" spans="1:13" s="117" customFormat="1" ht="12.75" customHeight="1">
      <c r="A192" s="147"/>
      <c r="B192" s="152"/>
      <c r="C192" s="152"/>
      <c r="D192" s="188" t="s">
        <v>574</v>
      </c>
      <c r="E192" s="188"/>
      <c r="F192" s="188"/>
      <c r="G192" s="153" t="s">
        <v>996</v>
      </c>
      <c r="H192" s="153" t="s">
        <v>811</v>
      </c>
      <c r="I192" s="153" t="s">
        <v>812</v>
      </c>
      <c r="J192" s="154">
        <v>191924.64</v>
      </c>
      <c r="K192" s="189">
        <v>112860</v>
      </c>
      <c r="L192" s="190"/>
      <c r="M192" s="155">
        <f t="shared" si="2"/>
        <v>58804.330699799662</v>
      </c>
    </row>
    <row r="193" spans="1:13" s="117" customFormat="1" ht="12.75" customHeight="1">
      <c r="A193" s="147"/>
      <c r="B193" s="152"/>
      <c r="C193" s="152"/>
      <c r="D193" s="188" t="s">
        <v>575</v>
      </c>
      <c r="E193" s="188"/>
      <c r="F193" s="188"/>
      <c r="G193" s="153" t="s">
        <v>996</v>
      </c>
      <c r="H193" s="153" t="s">
        <v>811</v>
      </c>
      <c r="I193" s="153" t="s">
        <v>813</v>
      </c>
      <c r="J193" s="154">
        <v>159607</v>
      </c>
      <c r="K193" s="189">
        <v>159600</v>
      </c>
      <c r="L193" s="190"/>
      <c r="M193" s="155">
        <f t="shared" si="2"/>
        <v>99995.614227446174</v>
      </c>
    </row>
    <row r="194" spans="1:13" s="117" customFormat="1" ht="12.75" customHeight="1">
      <c r="A194" s="147"/>
      <c r="B194" s="152"/>
      <c r="C194" s="152"/>
      <c r="D194" s="188" t="s">
        <v>576</v>
      </c>
      <c r="E194" s="188"/>
      <c r="F194" s="188"/>
      <c r="G194" s="153" t="s">
        <v>996</v>
      </c>
      <c r="H194" s="153" t="s">
        <v>811</v>
      </c>
      <c r="I194" s="153" t="s">
        <v>814</v>
      </c>
      <c r="J194" s="154">
        <v>53000</v>
      </c>
      <c r="K194" s="189">
        <v>48000</v>
      </c>
      <c r="L194" s="190"/>
      <c r="M194" s="155">
        <f t="shared" si="2"/>
        <v>90566.037735849066</v>
      </c>
    </row>
    <row r="195" spans="1:13" s="117" customFormat="1" ht="12.75" customHeight="1">
      <c r="A195" s="147"/>
      <c r="B195" s="152"/>
      <c r="C195" s="152"/>
      <c r="D195" s="188" t="s">
        <v>577</v>
      </c>
      <c r="E195" s="188"/>
      <c r="F195" s="188"/>
      <c r="G195" s="153" t="s">
        <v>996</v>
      </c>
      <c r="H195" s="153" t="s">
        <v>811</v>
      </c>
      <c r="I195" s="153" t="s">
        <v>815</v>
      </c>
      <c r="J195" s="154">
        <v>115000</v>
      </c>
      <c r="K195" s="189">
        <v>0</v>
      </c>
      <c r="L195" s="190"/>
      <c r="M195" s="155">
        <f t="shared" si="2"/>
        <v>0</v>
      </c>
    </row>
    <row r="196" spans="1:13" s="117" customFormat="1" ht="12.75" customHeight="1">
      <c r="A196" s="143"/>
      <c r="B196" s="193" t="s">
        <v>816</v>
      </c>
      <c r="C196" s="193"/>
      <c r="D196" s="193"/>
      <c r="E196" s="193"/>
      <c r="F196" s="193"/>
      <c r="G196" s="144" t="s">
        <v>996</v>
      </c>
      <c r="H196" s="144" t="s">
        <v>817</v>
      </c>
      <c r="I196" s="144"/>
      <c r="J196" s="145">
        <v>400955409.23000002</v>
      </c>
      <c r="K196" s="194">
        <f>K197+K228+K268+K296+K298+K300</f>
        <v>363188437.67000008</v>
      </c>
      <c r="L196" s="195"/>
      <c r="M196" s="146">
        <f t="shared" si="2"/>
        <v>90580.755193569246</v>
      </c>
    </row>
    <row r="197" spans="1:13" s="117" customFormat="1" ht="12.75" customHeight="1">
      <c r="A197" s="147"/>
      <c r="B197" s="148"/>
      <c r="C197" s="196" t="s">
        <v>997</v>
      </c>
      <c r="D197" s="196"/>
      <c r="E197" s="196"/>
      <c r="F197" s="196"/>
      <c r="G197" s="149" t="s">
        <v>996</v>
      </c>
      <c r="H197" s="149" t="s">
        <v>998</v>
      </c>
      <c r="I197" s="149"/>
      <c r="J197" s="150">
        <v>219141392.97</v>
      </c>
      <c r="K197" s="197">
        <f>SUM(K198:L227)</f>
        <v>197504503.34</v>
      </c>
      <c r="L197" s="198"/>
      <c r="M197" s="151">
        <f t="shared" si="2"/>
        <v>90126.516338717425</v>
      </c>
    </row>
    <row r="198" spans="1:13" s="117" customFormat="1" ht="12.75" customHeight="1">
      <c r="A198" s="147"/>
      <c r="B198" s="152"/>
      <c r="C198" s="152"/>
      <c r="D198" s="188" t="s">
        <v>564</v>
      </c>
      <c r="E198" s="188"/>
      <c r="F198" s="188"/>
      <c r="G198" s="153" t="s">
        <v>996</v>
      </c>
      <c r="H198" s="153" t="s">
        <v>998</v>
      </c>
      <c r="I198" s="153" t="s">
        <v>999</v>
      </c>
      <c r="J198" s="154">
        <v>96169276.799999997</v>
      </c>
      <c r="K198" s="189">
        <v>96169276.799999997</v>
      </c>
      <c r="L198" s="190"/>
      <c r="M198" s="155">
        <f t="shared" si="2"/>
        <v>100000</v>
      </c>
    </row>
    <row r="199" spans="1:13" s="117" customFormat="1" ht="12.75" customHeight="1">
      <c r="A199" s="147"/>
      <c r="B199" s="152"/>
      <c r="C199" s="152"/>
      <c r="D199" s="188" t="s">
        <v>579</v>
      </c>
      <c r="E199" s="188"/>
      <c r="F199" s="188"/>
      <c r="G199" s="153" t="s">
        <v>996</v>
      </c>
      <c r="H199" s="153" t="s">
        <v>998</v>
      </c>
      <c r="I199" s="153" t="s">
        <v>1000</v>
      </c>
      <c r="J199" s="154">
        <v>30283754.800000001</v>
      </c>
      <c r="K199" s="189">
        <v>30006454</v>
      </c>
      <c r="L199" s="190"/>
      <c r="M199" s="155">
        <f t="shared" si="2"/>
        <v>99084.324906764858</v>
      </c>
    </row>
    <row r="200" spans="1:13" s="117" customFormat="1" ht="12.75" customHeight="1">
      <c r="A200" s="147"/>
      <c r="B200" s="152"/>
      <c r="C200" s="152"/>
      <c r="D200" s="188" t="s">
        <v>565</v>
      </c>
      <c r="E200" s="188"/>
      <c r="F200" s="188"/>
      <c r="G200" s="153" t="s">
        <v>996</v>
      </c>
      <c r="H200" s="153" t="s">
        <v>998</v>
      </c>
      <c r="I200" s="153" t="s">
        <v>1001</v>
      </c>
      <c r="J200" s="154">
        <v>3570462.99</v>
      </c>
      <c r="K200" s="189">
        <v>3409248</v>
      </c>
      <c r="L200" s="190"/>
      <c r="M200" s="155">
        <f t="shared" si="2"/>
        <v>95484.759526943031</v>
      </c>
    </row>
    <row r="201" spans="1:13" s="117" customFormat="1" ht="12.75" customHeight="1">
      <c r="A201" s="147"/>
      <c r="B201" s="152"/>
      <c r="C201" s="152"/>
      <c r="D201" s="188" t="s">
        <v>580</v>
      </c>
      <c r="E201" s="188"/>
      <c r="F201" s="188"/>
      <c r="G201" s="153" t="s">
        <v>996</v>
      </c>
      <c r="H201" s="153" t="s">
        <v>998</v>
      </c>
      <c r="I201" s="153" t="s">
        <v>1002</v>
      </c>
      <c r="J201" s="154">
        <v>26168</v>
      </c>
      <c r="K201" s="189">
        <v>26168</v>
      </c>
      <c r="L201" s="190"/>
      <c r="M201" s="155">
        <f t="shared" ref="M201:M259" si="3">K201/J201*100*1000</f>
        <v>100000</v>
      </c>
    </row>
    <row r="202" spans="1:13" s="117" customFormat="1" ht="12.75" customHeight="1">
      <c r="A202" s="147"/>
      <c r="B202" s="152"/>
      <c r="C202" s="152"/>
      <c r="D202" s="188" t="s">
        <v>566</v>
      </c>
      <c r="E202" s="188"/>
      <c r="F202" s="188"/>
      <c r="G202" s="153" t="s">
        <v>996</v>
      </c>
      <c r="H202" s="153" t="s">
        <v>998</v>
      </c>
      <c r="I202" s="153" t="s">
        <v>1003</v>
      </c>
      <c r="J202" s="154">
        <v>1225521.46</v>
      </c>
      <c r="K202" s="189">
        <v>985591</v>
      </c>
      <c r="L202" s="190"/>
      <c r="M202" s="155">
        <f t="shared" si="3"/>
        <v>80422.173920969115</v>
      </c>
    </row>
    <row r="203" spans="1:13" s="117" customFormat="1" ht="12.75" customHeight="1">
      <c r="A203" s="147"/>
      <c r="B203" s="152"/>
      <c r="C203" s="152"/>
      <c r="D203" s="188" t="s">
        <v>567</v>
      </c>
      <c r="E203" s="188"/>
      <c r="F203" s="188"/>
      <c r="G203" s="153" t="s">
        <v>996</v>
      </c>
      <c r="H203" s="153" t="s">
        <v>998</v>
      </c>
      <c r="I203" s="153" t="s">
        <v>1004</v>
      </c>
      <c r="J203" s="154">
        <v>3639289.9</v>
      </c>
      <c r="K203" s="189">
        <v>3639300</v>
      </c>
      <c r="L203" s="190"/>
      <c r="M203" s="155">
        <f t="shared" si="3"/>
        <v>100000.27752666804</v>
      </c>
    </row>
    <row r="204" spans="1:13" s="117" customFormat="1" ht="12.75" customHeight="1">
      <c r="A204" s="147"/>
      <c r="B204" s="152"/>
      <c r="C204" s="152"/>
      <c r="D204" s="188" t="s">
        <v>568</v>
      </c>
      <c r="E204" s="188"/>
      <c r="F204" s="188"/>
      <c r="G204" s="153" t="s">
        <v>996</v>
      </c>
      <c r="H204" s="153" t="s">
        <v>998</v>
      </c>
      <c r="I204" s="153" t="s">
        <v>1005</v>
      </c>
      <c r="J204" s="154">
        <v>6336092.9000000004</v>
      </c>
      <c r="K204" s="189">
        <v>5221144</v>
      </c>
      <c r="L204" s="190"/>
      <c r="M204" s="155">
        <f t="shared" si="3"/>
        <v>82403.210975647147</v>
      </c>
    </row>
    <row r="205" spans="1:13" s="117" customFormat="1" ht="12.75" customHeight="1">
      <c r="A205" s="147"/>
      <c r="B205" s="152"/>
      <c r="C205" s="152"/>
      <c r="D205" s="188" t="s">
        <v>581</v>
      </c>
      <c r="E205" s="188"/>
      <c r="F205" s="188"/>
      <c r="G205" s="153" t="s">
        <v>996</v>
      </c>
      <c r="H205" s="153" t="s">
        <v>998</v>
      </c>
      <c r="I205" s="153" t="s">
        <v>1006</v>
      </c>
      <c r="J205" s="154">
        <v>299900</v>
      </c>
      <c r="K205" s="189">
        <v>234900</v>
      </c>
      <c r="L205" s="190"/>
      <c r="M205" s="155">
        <f t="shared" si="3"/>
        <v>78326.108702900965</v>
      </c>
    </row>
    <row r="206" spans="1:13" s="117" customFormat="1" ht="12.75" customHeight="1">
      <c r="A206" s="147"/>
      <c r="B206" s="152"/>
      <c r="C206" s="152"/>
      <c r="D206" s="188" t="s">
        <v>582</v>
      </c>
      <c r="E206" s="188"/>
      <c r="F206" s="188"/>
      <c r="G206" s="153" t="s">
        <v>996</v>
      </c>
      <c r="H206" s="153" t="s">
        <v>998</v>
      </c>
      <c r="I206" s="153" t="s">
        <v>1007</v>
      </c>
      <c r="J206" s="154">
        <v>2464781.4300000002</v>
      </c>
      <c r="K206" s="189">
        <v>2443015</v>
      </c>
      <c r="L206" s="190"/>
      <c r="M206" s="155">
        <f t="shared" si="3"/>
        <v>99116.902223658821</v>
      </c>
    </row>
    <row r="207" spans="1:13" s="117" customFormat="1" ht="12.75" customHeight="1">
      <c r="A207" s="147"/>
      <c r="B207" s="152"/>
      <c r="C207" s="152"/>
      <c r="D207" s="188" t="s">
        <v>583</v>
      </c>
      <c r="E207" s="188"/>
      <c r="F207" s="188"/>
      <c r="G207" s="153" t="s">
        <v>996</v>
      </c>
      <c r="H207" s="153" t="s">
        <v>998</v>
      </c>
      <c r="I207" s="153" t="s">
        <v>1008</v>
      </c>
      <c r="J207" s="154">
        <v>181700</v>
      </c>
      <c r="K207" s="189">
        <v>181700</v>
      </c>
      <c r="L207" s="190"/>
      <c r="M207" s="155">
        <f t="shared" si="3"/>
        <v>100000</v>
      </c>
    </row>
    <row r="208" spans="1:13" s="117" customFormat="1" ht="12.75" customHeight="1">
      <c r="A208" s="147"/>
      <c r="B208" s="152"/>
      <c r="C208" s="152"/>
      <c r="D208" s="188" t="s">
        <v>1009</v>
      </c>
      <c r="E208" s="188"/>
      <c r="F208" s="188"/>
      <c r="G208" s="153" t="s">
        <v>996</v>
      </c>
      <c r="H208" s="153" t="s">
        <v>998</v>
      </c>
      <c r="I208" s="153" t="s">
        <v>1010</v>
      </c>
      <c r="J208" s="154">
        <v>4715391.07</v>
      </c>
      <c r="K208" s="189">
        <v>0</v>
      </c>
      <c r="L208" s="190"/>
      <c r="M208" s="155">
        <f t="shared" si="3"/>
        <v>0</v>
      </c>
    </row>
    <row r="209" spans="1:13" s="117" customFormat="1" ht="12.75" customHeight="1">
      <c r="A209" s="147"/>
      <c r="B209" s="152"/>
      <c r="C209" s="152"/>
      <c r="D209" s="188" t="s">
        <v>584</v>
      </c>
      <c r="E209" s="188"/>
      <c r="F209" s="188"/>
      <c r="G209" s="153" t="s">
        <v>996</v>
      </c>
      <c r="H209" s="153" t="s">
        <v>998</v>
      </c>
      <c r="I209" s="153" t="s">
        <v>1011</v>
      </c>
      <c r="J209" s="154">
        <v>102800</v>
      </c>
      <c r="K209" s="189">
        <v>77800</v>
      </c>
      <c r="L209" s="190"/>
      <c r="M209" s="155">
        <f t="shared" si="3"/>
        <v>75680.933852140079</v>
      </c>
    </row>
    <row r="210" spans="1:13" s="117" customFormat="1" ht="12.75" customHeight="1">
      <c r="A210" s="147"/>
      <c r="B210" s="152"/>
      <c r="C210" s="152"/>
      <c r="D210" s="188" t="s">
        <v>585</v>
      </c>
      <c r="E210" s="188"/>
      <c r="F210" s="188"/>
      <c r="G210" s="153" t="s">
        <v>996</v>
      </c>
      <c r="H210" s="153" t="s">
        <v>998</v>
      </c>
      <c r="I210" s="153" t="s">
        <v>1012</v>
      </c>
      <c r="J210" s="154">
        <v>244000</v>
      </c>
      <c r="K210" s="189">
        <v>168000</v>
      </c>
      <c r="L210" s="190"/>
      <c r="M210" s="155">
        <f t="shared" si="3"/>
        <v>68852.459016393434</v>
      </c>
    </row>
    <row r="211" spans="1:13" s="117" customFormat="1" ht="12.75" customHeight="1">
      <c r="A211" s="147"/>
      <c r="B211" s="152"/>
      <c r="C211" s="152"/>
      <c r="D211" s="188" t="s">
        <v>586</v>
      </c>
      <c r="E211" s="188"/>
      <c r="F211" s="188"/>
      <c r="G211" s="153" t="s">
        <v>996</v>
      </c>
      <c r="H211" s="153" t="s">
        <v>998</v>
      </c>
      <c r="I211" s="153" t="s">
        <v>1013</v>
      </c>
      <c r="J211" s="154">
        <v>34511652.140000001</v>
      </c>
      <c r="K211" s="189">
        <v>20011183</v>
      </c>
      <c r="L211" s="190"/>
      <c r="M211" s="155">
        <f t="shared" si="3"/>
        <v>57983.8453367072</v>
      </c>
    </row>
    <row r="212" spans="1:13" s="117" customFormat="1" ht="12.75" customHeight="1">
      <c r="A212" s="147"/>
      <c r="B212" s="152"/>
      <c r="C212" s="152"/>
      <c r="D212" s="188" t="s">
        <v>1014</v>
      </c>
      <c r="E212" s="188"/>
      <c r="F212" s="188"/>
      <c r="G212" s="153" t="s">
        <v>996</v>
      </c>
      <c r="H212" s="153" t="s">
        <v>998</v>
      </c>
      <c r="I212" s="153" t="s">
        <v>1015</v>
      </c>
      <c r="J212" s="154">
        <v>181480</v>
      </c>
      <c r="K212" s="189">
        <v>177771</v>
      </c>
      <c r="L212" s="190"/>
      <c r="M212" s="155">
        <f t="shared" si="3"/>
        <v>97956.248622437735</v>
      </c>
    </row>
    <row r="213" spans="1:13" s="117" customFormat="1" ht="12.75" customHeight="1">
      <c r="A213" s="147"/>
      <c r="B213" s="152"/>
      <c r="C213" s="152"/>
      <c r="D213" s="188" t="s">
        <v>1016</v>
      </c>
      <c r="E213" s="188"/>
      <c r="F213" s="188"/>
      <c r="G213" s="153" t="s">
        <v>996</v>
      </c>
      <c r="H213" s="153" t="s">
        <v>998</v>
      </c>
      <c r="I213" s="153" t="s">
        <v>1017</v>
      </c>
      <c r="J213" s="154">
        <v>2350000</v>
      </c>
      <c r="K213" s="189">
        <v>2350000</v>
      </c>
      <c r="L213" s="190"/>
      <c r="M213" s="155">
        <f t="shared" si="3"/>
        <v>100000</v>
      </c>
    </row>
    <row r="214" spans="1:13" s="117" customFormat="1" ht="12.75" customHeight="1">
      <c r="A214" s="147"/>
      <c r="B214" s="152"/>
      <c r="C214" s="152"/>
      <c r="D214" s="188" t="s">
        <v>589</v>
      </c>
      <c r="E214" s="188"/>
      <c r="F214" s="188"/>
      <c r="G214" s="153" t="s">
        <v>996</v>
      </c>
      <c r="H214" s="153" t="s">
        <v>998</v>
      </c>
      <c r="I214" s="153" t="s">
        <v>1018</v>
      </c>
      <c r="J214" s="154">
        <v>416000</v>
      </c>
      <c r="K214" s="189">
        <v>412080</v>
      </c>
      <c r="L214" s="190"/>
      <c r="M214" s="155">
        <f t="shared" si="3"/>
        <v>99057.692307692312</v>
      </c>
    </row>
    <row r="215" spans="1:13" s="117" customFormat="1" ht="12.75" customHeight="1">
      <c r="A215" s="147"/>
      <c r="B215" s="152"/>
      <c r="C215" s="152"/>
      <c r="D215" s="188" t="s">
        <v>590</v>
      </c>
      <c r="E215" s="188"/>
      <c r="F215" s="188"/>
      <c r="G215" s="153" t="s">
        <v>996</v>
      </c>
      <c r="H215" s="153" t="s">
        <v>998</v>
      </c>
      <c r="I215" s="153" t="s">
        <v>1019</v>
      </c>
      <c r="J215" s="154">
        <v>19868965.239999998</v>
      </c>
      <c r="K215" s="189">
        <v>19689232</v>
      </c>
      <c r="L215" s="190"/>
      <c r="M215" s="155">
        <f t="shared" si="3"/>
        <v>99095.407144614859</v>
      </c>
    </row>
    <row r="216" spans="1:13" s="117" customFormat="1" ht="12.75" customHeight="1">
      <c r="A216" s="147"/>
      <c r="B216" s="152"/>
      <c r="C216" s="152"/>
      <c r="D216" s="188" t="s">
        <v>594</v>
      </c>
      <c r="E216" s="188"/>
      <c r="F216" s="188"/>
      <c r="G216" s="153" t="s">
        <v>996</v>
      </c>
      <c r="H216" s="153" t="s">
        <v>998</v>
      </c>
      <c r="I216" s="153" t="s">
        <v>1020</v>
      </c>
      <c r="J216" s="154">
        <v>100000</v>
      </c>
      <c r="K216" s="189">
        <v>0</v>
      </c>
      <c r="L216" s="190"/>
      <c r="M216" s="155">
        <f t="shared" si="3"/>
        <v>0</v>
      </c>
    </row>
    <row r="217" spans="1:13" s="117" customFormat="1" ht="12.75" customHeight="1">
      <c r="A217" s="147"/>
      <c r="B217" s="152"/>
      <c r="C217" s="152"/>
      <c r="D217" s="188" t="s">
        <v>1021</v>
      </c>
      <c r="E217" s="188"/>
      <c r="F217" s="188"/>
      <c r="G217" s="153" t="s">
        <v>996</v>
      </c>
      <c r="H217" s="153" t="s">
        <v>998</v>
      </c>
      <c r="I217" s="153" t="s">
        <v>1022</v>
      </c>
      <c r="J217" s="154">
        <v>436053</v>
      </c>
      <c r="K217" s="189">
        <v>429439</v>
      </c>
      <c r="L217" s="190"/>
      <c r="M217" s="155">
        <f t="shared" si="3"/>
        <v>98483.211903140211</v>
      </c>
    </row>
    <row r="218" spans="1:13" s="117" customFormat="1" ht="12.75" customHeight="1">
      <c r="A218" s="147"/>
      <c r="B218" s="152"/>
      <c r="C218" s="152"/>
      <c r="D218" s="188" t="s">
        <v>1023</v>
      </c>
      <c r="E218" s="188"/>
      <c r="F218" s="188"/>
      <c r="G218" s="153" t="s">
        <v>996</v>
      </c>
      <c r="H218" s="153" t="s">
        <v>998</v>
      </c>
      <c r="I218" s="153" t="s">
        <v>1024</v>
      </c>
      <c r="J218" s="154">
        <v>459400</v>
      </c>
      <c r="K218" s="189">
        <v>456000</v>
      </c>
      <c r="L218" s="190"/>
      <c r="M218" s="155">
        <f t="shared" si="3"/>
        <v>99259.904222899437</v>
      </c>
    </row>
    <row r="219" spans="1:13" s="117" customFormat="1" ht="12.75" customHeight="1">
      <c r="A219" s="147"/>
      <c r="B219" s="152"/>
      <c r="C219" s="152"/>
      <c r="D219" s="188" t="s">
        <v>596</v>
      </c>
      <c r="E219" s="188"/>
      <c r="F219" s="188"/>
      <c r="G219" s="153" t="s">
        <v>996</v>
      </c>
      <c r="H219" s="153" t="s">
        <v>998</v>
      </c>
      <c r="I219" s="153" t="s">
        <v>1025</v>
      </c>
      <c r="J219" s="154">
        <v>268430</v>
      </c>
      <c r="K219" s="189">
        <v>256430</v>
      </c>
      <c r="L219" s="190"/>
      <c r="M219" s="155">
        <f t="shared" si="3"/>
        <v>95529.560779346561</v>
      </c>
    </row>
    <row r="220" spans="1:13" s="117" customFormat="1" ht="12.75" customHeight="1">
      <c r="A220" s="147"/>
      <c r="B220" s="152"/>
      <c r="C220" s="152"/>
      <c r="D220" s="188" t="s">
        <v>827</v>
      </c>
      <c r="E220" s="188"/>
      <c r="F220" s="188"/>
      <c r="G220" s="153" t="s">
        <v>996</v>
      </c>
      <c r="H220" s="153" t="s">
        <v>998</v>
      </c>
      <c r="I220" s="153" t="s">
        <v>828</v>
      </c>
      <c r="J220" s="154">
        <v>1222499.56</v>
      </c>
      <c r="K220" s="189">
        <v>1222499</v>
      </c>
      <c r="L220" s="190"/>
      <c r="M220" s="155">
        <f t="shared" si="3"/>
        <v>99999.954192212535</v>
      </c>
    </row>
    <row r="221" spans="1:13" s="117" customFormat="1" ht="12.75" customHeight="1">
      <c r="A221" s="147"/>
      <c r="B221" s="152"/>
      <c r="C221" s="152"/>
      <c r="D221" s="188" t="s">
        <v>1026</v>
      </c>
      <c r="E221" s="188"/>
      <c r="F221" s="188"/>
      <c r="G221" s="153" t="s">
        <v>996</v>
      </c>
      <c r="H221" s="153" t="s">
        <v>998</v>
      </c>
      <c r="I221" s="153" t="s">
        <v>1027</v>
      </c>
      <c r="J221" s="154">
        <v>5814524.9000000004</v>
      </c>
      <c r="K221" s="189">
        <v>5814524</v>
      </c>
      <c r="L221" s="190"/>
      <c r="M221" s="155">
        <f t="shared" si="3"/>
        <v>99999.984521521255</v>
      </c>
    </row>
    <row r="222" spans="1:13" s="117" customFormat="1" ht="12.75" customHeight="1">
      <c r="A222" s="147"/>
      <c r="B222" s="152"/>
      <c r="C222" s="152"/>
      <c r="D222" s="188" t="s">
        <v>1028</v>
      </c>
      <c r="E222" s="188"/>
      <c r="F222" s="188"/>
      <c r="G222" s="153" t="s">
        <v>996</v>
      </c>
      <c r="H222" s="153" t="s">
        <v>998</v>
      </c>
      <c r="I222" s="153" t="s">
        <v>1029</v>
      </c>
      <c r="J222" s="154">
        <v>100000.01</v>
      </c>
      <c r="K222" s="189">
        <v>100000</v>
      </c>
      <c r="L222" s="190"/>
      <c r="M222" s="155">
        <f t="shared" si="3"/>
        <v>99999.990000001009</v>
      </c>
    </row>
    <row r="223" spans="1:13" s="117" customFormat="1" ht="12.75" customHeight="1">
      <c r="A223" s="147"/>
      <c r="B223" s="152"/>
      <c r="C223" s="152"/>
      <c r="D223" s="188" t="s">
        <v>845</v>
      </c>
      <c r="E223" s="188"/>
      <c r="F223" s="188"/>
      <c r="G223" s="153" t="s">
        <v>996</v>
      </c>
      <c r="H223" s="153" t="s">
        <v>998</v>
      </c>
      <c r="I223" s="153" t="s">
        <v>846</v>
      </c>
      <c r="J223" s="154">
        <v>3739370.23</v>
      </c>
      <c r="K223" s="189">
        <v>3660460</v>
      </c>
      <c r="L223" s="190"/>
      <c r="M223" s="155">
        <f t="shared" si="3"/>
        <v>97889.74546122973</v>
      </c>
    </row>
    <row r="224" spans="1:13" s="117" customFormat="1" ht="12.75" customHeight="1">
      <c r="A224" s="147"/>
      <c r="B224" s="152"/>
      <c r="C224" s="152"/>
      <c r="D224" s="188" t="s">
        <v>988</v>
      </c>
      <c r="E224" s="188"/>
      <c r="F224" s="188"/>
      <c r="G224" s="153" t="s">
        <v>996</v>
      </c>
      <c r="H224" s="153" t="s">
        <v>998</v>
      </c>
      <c r="I224" s="153" t="s">
        <v>989</v>
      </c>
      <c r="J224" s="154">
        <v>101030</v>
      </c>
      <c r="K224" s="189">
        <v>95140</v>
      </c>
      <c r="L224" s="190"/>
      <c r="M224" s="155">
        <f t="shared" si="3"/>
        <v>94170.048500445424</v>
      </c>
    </row>
    <row r="225" spans="1:13" s="117" customFormat="1" ht="12.75" customHeight="1">
      <c r="A225" s="147"/>
      <c r="B225" s="152"/>
      <c r="C225" s="152"/>
      <c r="D225" s="188" t="s">
        <v>931</v>
      </c>
      <c r="E225" s="188"/>
      <c r="F225" s="188"/>
      <c r="G225" s="153" t="s">
        <v>996</v>
      </c>
      <c r="H225" s="153" t="s">
        <v>998</v>
      </c>
      <c r="I225" s="153" t="s">
        <v>932</v>
      </c>
      <c r="J225" s="154">
        <v>142800</v>
      </c>
      <c r="K225" s="189">
        <v>121800</v>
      </c>
      <c r="L225" s="190"/>
      <c r="M225" s="155">
        <f t="shared" si="3"/>
        <v>85294.117647058825</v>
      </c>
    </row>
    <row r="226" spans="1:13" s="117" customFormat="1" ht="12.75" customHeight="1">
      <c r="A226" s="147"/>
      <c r="B226" s="152"/>
      <c r="C226" s="152"/>
      <c r="D226" s="188" t="s">
        <v>597</v>
      </c>
      <c r="E226" s="188"/>
      <c r="F226" s="188"/>
      <c r="G226" s="153" t="s">
        <v>996</v>
      </c>
      <c r="H226" s="153" t="s">
        <v>998</v>
      </c>
      <c r="I226" s="153" t="s">
        <v>1030</v>
      </c>
      <c r="J226" s="154">
        <v>27000</v>
      </c>
      <c r="K226" s="189">
        <v>2300</v>
      </c>
      <c r="L226" s="190"/>
      <c r="M226" s="155">
        <f t="shared" si="3"/>
        <v>8518.5185185185182</v>
      </c>
    </row>
    <row r="227" spans="1:13" s="117" customFormat="1" ht="12.75" customHeight="1">
      <c r="A227" s="147"/>
      <c r="B227" s="152"/>
      <c r="C227" s="152"/>
      <c r="D227" s="188" t="s">
        <v>599</v>
      </c>
      <c r="E227" s="188"/>
      <c r="F227" s="188"/>
      <c r="G227" s="153" t="s">
        <v>996</v>
      </c>
      <c r="H227" s="153" t="s">
        <v>998</v>
      </c>
      <c r="I227" s="153" t="s">
        <v>937</v>
      </c>
      <c r="J227" s="154">
        <v>143048.54</v>
      </c>
      <c r="K227" s="189">
        <v>143048.54</v>
      </c>
      <c r="L227" s="190"/>
      <c r="M227" s="155">
        <f t="shared" si="3"/>
        <v>100000</v>
      </c>
    </row>
    <row r="228" spans="1:13" s="117" customFormat="1" ht="12.75" customHeight="1">
      <c r="A228" s="147"/>
      <c r="B228" s="148"/>
      <c r="C228" s="196" t="s">
        <v>1031</v>
      </c>
      <c r="D228" s="196"/>
      <c r="E228" s="196"/>
      <c r="F228" s="196"/>
      <c r="G228" s="149" t="s">
        <v>996</v>
      </c>
      <c r="H228" s="149" t="s">
        <v>1032</v>
      </c>
      <c r="I228" s="149"/>
      <c r="J228" s="150">
        <v>149825830.99000001</v>
      </c>
      <c r="K228" s="197">
        <f>SUM(K229:L267)</f>
        <v>134255560.50999999</v>
      </c>
      <c r="L228" s="198"/>
      <c r="M228" s="151">
        <f t="shared" si="3"/>
        <v>89607.75296414725</v>
      </c>
    </row>
    <row r="229" spans="1:13" s="117" customFormat="1" ht="12.75" customHeight="1">
      <c r="A229" s="147"/>
      <c r="B229" s="152"/>
      <c r="C229" s="152"/>
      <c r="D229" s="188" t="s">
        <v>564</v>
      </c>
      <c r="E229" s="188"/>
      <c r="F229" s="188"/>
      <c r="G229" s="153" t="s">
        <v>996</v>
      </c>
      <c r="H229" s="153" t="s">
        <v>1032</v>
      </c>
      <c r="I229" s="153" t="s">
        <v>1033</v>
      </c>
      <c r="J229" s="154">
        <v>19644742</v>
      </c>
      <c r="K229" s="189">
        <v>19644742</v>
      </c>
      <c r="L229" s="190"/>
      <c r="M229" s="155">
        <f t="shared" si="3"/>
        <v>100000</v>
      </c>
    </row>
    <row r="230" spans="1:13" s="117" customFormat="1" ht="12.75" customHeight="1">
      <c r="A230" s="147"/>
      <c r="B230" s="152"/>
      <c r="C230" s="152"/>
      <c r="D230" s="188" t="s">
        <v>579</v>
      </c>
      <c r="E230" s="188"/>
      <c r="F230" s="188"/>
      <c r="G230" s="153" t="s">
        <v>996</v>
      </c>
      <c r="H230" s="153" t="s">
        <v>1032</v>
      </c>
      <c r="I230" s="153" t="s">
        <v>1034</v>
      </c>
      <c r="J230" s="154">
        <v>48333037.259999998</v>
      </c>
      <c r="K230" s="189">
        <v>47861162</v>
      </c>
      <c r="L230" s="190"/>
      <c r="M230" s="155">
        <f t="shared" si="3"/>
        <v>99023.700378145862</v>
      </c>
    </row>
    <row r="231" spans="1:13" s="117" customFormat="1" ht="12.75" customHeight="1">
      <c r="A231" s="147"/>
      <c r="B231" s="152"/>
      <c r="C231" s="152"/>
      <c r="D231" s="188" t="s">
        <v>565</v>
      </c>
      <c r="E231" s="188"/>
      <c r="F231" s="188"/>
      <c r="G231" s="153" t="s">
        <v>996</v>
      </c>
      <c r="H231" s="153" t="s">
        <v>1032</v>
      </c>
      <c r="I231" s="153" t="s">
        <v>1035</v>
      </c>
      <c r="J231" s="154">
        <v>7210344.1699999999</v>
      </c>
      <c r="K231" s="189">
        <v>5726158</v>
      </c>
      <c r="L231" s="190"/>
      <c r="M231" s="155">
        <f t="shared" si="3"/>
        <v>79415.876204977336</v>
      </c>
    </row>
    <row r="232" spans="1:13" s="117" customFormat="1" ht="12.75" customHeight="1">
      <c r="A232" s="147"/>
      <c r="B232" s="152"/>
      <c r="C232" s="152"/>
      <c r="D232" s="188" t="s">
        <v>580</v>
      </c>
      <c r="E232" s="188"/>
      <c r="F232" s="188"/>
      <c r="G232" s="153" t="s">
        <v>996</v>
      </c>
      <c r="H232" s="153" t="s">
        <v>1032</v>
      </c>
      <c r="I232" s="153" t="s">
        <v>1036</v>
      </c>
      <c r="J232" s="154">
        <v>2144021</v>
      </c>
      <c r="K232" s="189">
        <v>2078408</v>
      </c>
      <c r="L232" s="190"/>
      <c r="M232" s="155">
        <f t="shared" si="3"/>
        <v>96939.722138915618</v>
      </c>
    </row>
    <row r="233" spans="1:13" s="117" customFormat="1" ht="12.75" customHeight="1">
      <c r="A233" s="147"/>
      <c r="B233" s="152"/>
      <c r="C233" s="152"/>
      <c r="D233" s="188" t="s">
        <v>566</v>
      </c>
      <c r="E233" s="188"/>
      <c r="F233" s="188"/>
      <c r="G233" s="153" t="s">
        <v>996</v>
      </c>
      <c r="H233" s="153" t="s">
        <v>1032</v>
      </c>
      <c r="I233" s="153" t="s">
        <v>1037</v>
      </c>
      <c r="J233" s="154">
        <v>1287611</v>
      </c>
      <c r="K233" s="189">
        <v>1043134</v>
      </c>
      <c r="L233" s="190"/>
      <c r="M233" s="155">
        <f t="shared" si="3"/>
        <v>81013.132071720422</v>
      </c>
    </row>
    <row r="234" spans="1:13" s="117" customFormat="1" ht="12.75" customHeight="1">
      <c r="A234" s="147"/>
      <c r="B234" s="152"/>
      <c r="C234" s="152"/>
      <c r="D234" s="188" t="s">
        <v>567</v>
      </c>
      <c r="E234" s="188"/>
      <c r="F234" s="188"/>
      <c r="G234" s="153" t="s">
        <v>996</v>
      </c>
      <c r="H234" s="153" t="s">
        <v>1032</v>
      </c>
      <c r="I234" s="153" t="s">
        <v>1038</v>
      </c>
      <c r="J234" s="154">
        <v>1832004.13</v>
      </c>
      <c r="K234" s="189">
        <v>1832004</v>
      </c>
      <c r="L234" s="190"/>
      <c r="M234" s="155">
        <f t="shared" si="3"/>
        <v>99999.992903946142</v>
      </c>
    </row>
    <row r="235" spans="1:13" s="117" customFormat="1" ht="12.75" customHeight="1">
      <c r="A235" s="147"/>
      <c r="B235" s="152"/>
      <c r="C235" s="152"/>
      <c r="D235" s="188" t="s">
        <v>568</v>
      </c>
      <c r="E235" s="188"/>
      <c r="F235" s="188"/>
      <c r="G235" s="153" t="s">
        <v>996</v>
      </c>
      <c r="H235" s="153" t="s">
        <v>1032</v>
      </c>
      <c r="I235" s="153" t="s">
        <v>1039</v>
      </c>
      <c r="J235" s="154">
        <v>2998871.26</v>
      </c>
      <c r="K235" s="189">
        <v>2931894</v>
      </c>
      <c r="L235" s="190"/>
      <c r="M235" s="155">
        <f t="shared" si="3"/>
        <v>97766.584351473633</v>
      </c>
    </row>
    <row r="236" spans="1:13" s="117" customFormat="1" ht="12.75" customHeight="1">
      <c r="A236" s="147"/>
      <c r="B236" s="152"/>
      <c r="C236" s="152"/>
      <c r="D236" s="188" t="s">
        <v>581</v>
      </c>
      <c r="E236" s="188"/>
      <c r="F236" s="188"/>
      <c r="G236" s="153" t="s">
        <v>996</v>
      </c>
      <c r="H236" s="153" t="s">
        <v>1032</v>
      </c>
      <c r="I236" s="153" t="s">
        <v>1040</v>
      </c>
      <c r="J236" s="154">
        <v>155000</v>
      </c>
      <c r="K236" s="189">
        <v>120000</v>
      </c>
      <c r="L236" s="190"/>
      <c r="M236" s="155">
        <f t="shared" si="3"/>
        <v>77419.354838709682</v>
      </c>
    </row>
    <row r="237" spans="1:13" s="117" customFormat="1" ht="12.75" customHeight="1">
      <c r="A237" s="147"/>
      <c r="B237" s="152"/>
      <c r="C237" s="152"/>
      <c r="D237" s="188" t="s">
        <v>582</v>
      </c>
      <c r="E237" s="188"/>
      <c r="F237" s="188"/>
      <c r="G237" s="153" t="s">
        <v>996</v>
      </c>
      <c r="H237" s="153" t="s">
        <v>1032</v>
      </c>
      <c r="I237" s="153" t="s">
        <v>1041</v>
      </c>
      <c r="J237" s="154">
        <v>2789420</v>
      </c>
      <c r="K237" s="189">
        <v>2756220</v>
      </c>
      <c r="L237" s="190"/>
      <c r="M237" s="155">
        <f t="shared" si="3"/>
        <v>98809.788414795898</v>
      </c>
    </row>
    <row r="238" spans="1:13" s="117" customFormat="1" ht="12.75" customHeight="1">
      <c r="A238" s="147"/>
      <c r="B238" s="152"/>
      <c r="C238" s="152"/>
      <c r="D238" s="188" t="s">
        <v>583</v>
      </c>
      <c r="E238" s="188"/>
      <c r="F238" s="188"/>
      <c r="G238" s="153" t="s">
        <v>996</v>
      </c>
      <c r="H238" s="153" t="s">
        <v>1032</v>
      </c>
      <c r="I238" s="153" t="s">
        <v>1042</v>
      </c>
      <c r="J238" s="154">
        <v>206000</v>
      </c>
      <c r="K238" s="189">
        <v>204000</v>
      </c>
      <c r="L238" s="190"/>
      <c r="M238" s="155">
        <f t="shared" si="3"/>
        <v>99029.12621359223</v>
      </c>
    </row>
    <row r="239" spans="1:13" s="117" customFormat="1" ht="12.75" customHeight="1">
      <c r="A239" s="147"/>
      <c r="B239" s="152"/>
      <c r="C239" s="152"/>
      <c r="D239" s="188" t="s">
        <v>584</v>
      </c>
      <c r="E239" s="188"/>
      <c r="F239" s="188"/>
      <c r="G239" s="153" t="s">
        <v>996</v>
      </c>
      <c r="H239" s="153" t="s">
        <v>1032</v>
      </c>
      <c r="I239" s="153" t="s">
        <v>1043</v>
      </c>
      <c r="J239" s="154">
        <v>39400</v>
      </c>
      <c r="K239" s="189">
        <v>39400</v>
      </c>
      <c r="L239" s="190"/>
      <c r="M239" s="155">
        <f t="shared" si="3"/>
        <v>100000</v>
      </c>
    </row>
    <row r="240" spans="1:13" s="117" customFormat="1" ht="12.75" customHeight="1">
      <c r="A240" s="147"/>
      <c r="B240" s="152"/>
      <c r="C240" s="152"/>
      <c r="D240" s="188" t="s">
        <v>585</v>
      </c>
      <c r="E240" s="188"/>
      <c r="F240" s="188"/>
      <c r="G240" s="153" t="s">
        <v>996</v>
      </c>
      <c r="H240" s="153" t="s">
        <v>1032</v>
      </c>
      <c r="I240" s="153" t="s">
        <v>1044</v>
      </c>
      <c r="J240" s="154">
        <v>24000</v>
      </c>
      <c r="K240" s="189">
        <v>0</v>
      </c>
      <c r="L240" s="190"/>
      <c r="M240" s="155">
        <f t="shared" si="3"/>
        <v>0</v>
      </c>
    </row>
    <row r="241" spans="1:13" s="117" customFormat="1" ht="12.75" customHeight="1">
      <c r="A241" s="147"/>
      <c r="B241" s="152"/>
      <c r="C241" s="152"/>
      <c r="D241" s="188" t="s">
        <v>586</v>
      </c>
      <c r="E241" s="188"/>
      <c r="F241" s="188"/>
      <c r="G241" s="153" t="s">
        <v>996</v>
      </c>
      <c r="H241" s="153" t="s">
        <v>1032</v>
      </c>
      <c r="I241" s="153" t="s">
        <v>1045</v>
      </c>
      <c r="J241" s="154">
        <v>18624225.699999999</v>
      </c>
      <c r="K241" s="189">
        <v>6523335</v>
      </c>
      <c r="L241" s="190"/>
      <c r="M241" s="155">
        <f t="shared" si="3"/>
        <v>35026.073594028669</v>
      </c>
    </row>
    <row r="242" spans="1:13" s="117" customFormat="1" ht="12.75" customHeight="1">
      <c r="A242" s="147"/>
      <c r="B242" s="152"/>
      <c r="C242" s="152"/>
      <c r="D242" s="188" t="s">
        <v>1046</v>
      </c>
      <c r="E242" s="188"/>
      <c r="F242" s="188"/>
      <c r="G242" s="153" t="s">
        <v>996</v>
      </c>
      <c r="H242" s="153" t="s">
        <v>1032</v>
      </c>
      <c r="I242" s="153" t="s">
        <v>1047</v>
      </c>
      <c r="J242" s="154">
        <v>436500</v>
      </c>
      <c r="K242" s="189">
        <v>146000</v>
      </c>
      <c r="L242" s="190"/>
      <c r="M242" s="155">
        <f t="shared" si="3"/>
        <v>33447.880870561276</v>
      </c>
    </row>
    <row r="243" spans="1:13" s="117" customFormat="1" ht="12.75" customHeight="1">
      <c r="A243" s="147"/>
      <c r="B243" s="152"/>
      <c r="C243" s="152"/>
      <c r="D243" s="188" t="s">
        <v>1048</v>
      </c>
      <c r="E243" s="188"/>
      <c r="F243" s="188"/>
      <c r="G243" s="153" t="s">
        <v>996</v>
      </c>
      <c r="H243" s="153" t="s">
        <v>1032</v>
      </c>
      <c r="I243" s="153" t="s">
        <v>1049</v>
      </c>
      <c r="J243" s="154">
        <v>188120</v>
      </c>
      <c r="K243" s="189">
        <v>180292</v>
      </c>
      <c r="L243" s="190"/>
      <c r="M243" s="155">
        <f t="shared" si="3"/>
        <v>95838.826281097165</v>
      </c>
    </row>
    <row r="244" spans="1:13" s="117" customFormat="1" ht="12.75" customHeight="1">
      <c r="A244" s="147"/>
      <c r="B244" s="152"/>
      <c r="C244" s="152"/>
      <c r="D244" s="188" t="s">
        <v>600</v>
      </c>
      <c r="E244" s="188"/>
      <c r="F244" s="188"/>
      <c r="G244" s="153" t="s">
        <v>996</v>
      </c>
      <c r="H244" s="153" t="s">
        <v>1032</v>
      </c>
      <c r="I244" s="153" t="s">
        <v>1050</v>
      </c>
      <c r="J244" s="154">
        <v>2495543.19</v>
      </c>
      <c r="K244" s="189">
        <v>2495543</v>
      </c>
      <c r="L244" s="190"/>
      <c r="M244" s="155">
        <f t="shared" si="3"/>
        <v>99999.992386427111</v>
      </c>
    </row>
    <row r="245" spans="1:13" s="117" customFormat="1" ht="12.75" customHeight="1">
      <c r="A245" s="147"/>
      <c r="B245" s="152"/>
      <c r="C245" s="152"/>
      <c r="D245" s="188" t="s">
        <v>601</v>
      </c>
      <c r="E245" s="188"/>
      <c r="F245" s="188"/>
      <c r="G245" s="153" t="s">
        <v>996</v>
      </c>
      <c r="H245" s="153" t="s">
        <v>1032</v>
      </c>
      <c r="I245" s="153" t="s">
        <v>1051</v>
      </c>
      <c r="J245" s="154">
        <v>320000</v>
      </c>
      <c r="K245" s="189">
        <v>316000</v>
      </c>
      <c r="L245" s="190"/>
      <c r="M245" s="155">
        <f t="shared" si="3"/>
        <v>98750</v>
      </c>
    </row>
    <row r="246" spans="1:13" s="117" customFormat="1" ht="12.75" customHeight="1">
      <c r="A246" s="147"/>
      <c r="B246" s="152"/>
      <c r="C246" s="152"/>
      <c r="D246" s="188" t="s">
        <v>602</v>
      </c>
      <c r="E246" s="188"/>
      <c r="F246" s="188"/>
      <c r="G246" s="153" t="s">
        <v>996</v>
      </c>
      <c r="H246" s="153" t="s">
        <v>1032</v>
      </c>
      <c r="I246" s="153" t="s">
        <v>1052</v>
      </c>
      <c r="J246" s="154">
        <v>5560956.2000000002</v>
      </c>
      <c r="K246" s="189">
        <v>5560956</v>
      </c>
      <c r="L246" s="190"/>
      <c r="M246" s="155">
        <f t="shared" si="3"/>
        <v>99999.996403496218</v>
      </c>
    </row>
    <row r="247" spans="1:13" s="117" customFormat="1" ht="12.75" customHeight="1">
      <c r="A247" s="147"/>
      <c r="B247" s="152"/>
      <c r="C247" s="152"/>
      <c r="D247" s="188" t="s">
        <v>603</v>
      </c>
      <c r="E247" s="188"/>
      <c r="F247" s="188"/>
      <c r="G247" s="153" t="s">
        <v>996</v>
      </c>
      <c r="H247" s="153" t="s">
        <v>1032</v>
      </c>
      <c r="I247" s="153" t="s">
        <v>1053</v>
      </c>
      <c r="J247" s="154">
        <v>1797161.86</v>
      </c>
      <c r="K247" s="189">
        <v>1797161</v>
      </c>
      <c r="L247" s="190"/>
      <c r="M247" s="155">
        <f t="shared" si="3"/>
        <v>99999.952146769894</v>
      </c>
    </row>
    <row r="248" spans="1:13" s="117" customFormat="1" ht="12.75" customHeight="1">
      <c r="A248" s="147"/>
      <c r="B248" s="152"/>
      <c r="C248" s="152"/>
      <c r="D248" s="188" t="s">
        <v>604</v>
      </c>
      <c r="E248" s="188"/>
      <c r="F248" s="188"/>
      <c r="G248" s="153" t="s">
        <v>996</v>
      </c>
      <c r="H248" s="153" t="s">
        <v>1032</v>
      </c>
      <c r="I248" s="153" t="s">
        <v>1054</v>
      </c>
      <c r="J248" s="154">
        <v>381900</v>
      </c>
      <c r="K248" s="189">
        <v>0</v>
      </c>
      <c r="L248" s="190"/>
      <c r="M248" s="155">
        <f t="shared" si="3"/>
        <v>0</v>
      </c>
    </row>
    <row r="249" spans="1:13" s="117" customFormat="1" ht="12.75" customHeight="1">
      <c r="A249" s="147"/>
      <c r="B249" s="152"/>
      <c r="C249" s="152"/>
      <c r="D249" s="188" t="s">
        <v>605</v>
      </c>
      <c r="E249" s="188"/>
      <c r="F249" s="188"/>
      <c r="G249" s="153" t="s">
        <v>996</v>
      </c>
      <c r="H249" s="153" t="s">
        <v>1032</v>
      </c>
      <c r="I249" s="153" t="s">
        <v>1055</v>
      </c>
      <c r="J249" s="154">
        <v>6003328</v>
      </c>
      <c r="K249" s="189">
        <v>5780328</v>
      </c>
      <c r="L249" s="190"/>
      <c r="M249" s="155">
        <f t="shared" si="3"/>
        <v>96285.393701626832</v>
      </c>
    </row>
    <row r="250" spans="1:13" s="117" customFormat="1" ht="12.75" customHeight="1">
      <c r="A250" s="147"/>
      <c r="B250" s="152"/>
      <c r="C250" s="152"/>
      <c r="D250" s="188" t="s">
        <v>1056</v>
      </c>
      <c r="E250" s="188"/>
      <c r="F250" s="188"/>
      <c r="G250" s="153" t="s">
        <v>996</v>
      </c>
      <c r="H250" s="153" t="s">
        <v>1032</v>
      </c>
      <c r="I250" s="153" t="s">
        <v>1057</v>
      </c>
      <c r="J250" s="154">
        <v>2475051.12</v>
      </c>
      <c r="K250" s="189">
        <v>2475051</v>
      </c>
      <c r="L250" s="190"/>
      <c r="M250" s="155">
        <f t="shared" si="3"/>
        <v>99999.99515161528</v>
      </c>
    </row>
    <row r="251" spans="1:13" s="117" customFormat="1" ht="12.75" customHeight="1">
      <c r="A251" s="147"/>
      <c r="B251" s="152"/>
      <c r="C251" s="152"/>
      <c r="D251" s="188" t="s">
        <v>603</v>
      </c>
      <c r="E251" s="188"/>
      <c r="F251" s="188"/>
      <c r="G251" s="153" t="s">
        <v>996</v>
      </c>
      <c r="H251" s="153" t="s">
        <v>1032</v>
      </c>
      <c r="I251" s="153" t="s">
        <v>1058</v>
      </c>
      <c r="J251" s="154">
        <v>2516000</v>
      </c>
      <c r="K251" s="189">
        <v>2516000</v>
      </c>
      <c r="L251" s="190"/>
      <c r="M251" s="155">
        <f t="shared" si="3"/>
        <v>100000</v>
      </c>
    </row>
    <row r="252" spans="1:13" s="117" customFormat="1" ht="12.75" customHeight="1">
      <c r="A252" s="147"/>
      <c r="B252" s="152"/>
      <c r="C252" s="152"/>
      <c r="D252" s="188" t="s">
        <v>1021</v>
      </c>
      <c r="E252" s="188"/>
      <c r="F252" s="188"/>
      <c r="G252" s="153" t="s">
        <v>996</v>
      </c>
      <c r="H252" s="153" t="s">
        <v>1032</v>
      </c>
      <c r="I252" s="153" t="s">
        <v>1059</v>
      </c>
      <c r="J252" s="154">
        <v>739947</v>
      </c>
      <c r="K252" s="189">
        <v>739947</v>
      </c>
      <c r="L252" s="190"/>
      <c r="M252" s="155">
        <f t="shared" si="3"/>
        <v>100000</v>
      </c>
    </row>
    <row r="253" spans="1:13" s="117" customFormat="1" ht="12.75" customHeight="1">
      <c r="A253" s="147"/>
      <c r="B253" s="152"/>
      <c r="C253" s="152"/>
      <c r="D253" s="188" t="s">
        <v>1060</v>
      </c>
      <c r="E253" s="188"/>
      <c r="F253" s="188"/>
      <c r="G253" s="153" t="s">
        <v>996</v>
      </c>
      <c r="H253" s="153" t="s">
        <v>1032</v>
      </c>
      <c r="I253" s="153" t="s">
        <v>1061</v>
      </c>
      <c r="J253" s="154">
        <v>120383.37</v>
      </c>
      <c r="K253" s="189">
        <v>120383.37</v>
      </c>
      <c r="L253" s="190"/>
      <c r="M253" s="155">
        <f t="shared" si="3"/>
        <v>100000</v>
      </c>
    </row>
    <row r="254" spans="1:13" s="117" customFormat="1" ht="12.75" customHeight="1">
      <c r="A254" s="147"/>
      <c r="B254" s="152"/>
      <c r="C254" s="152"/>
      <c r="D254" s="188" t="s">
        <v>1062</v>
      </c>
      <c r="E254" s="188"/>
      <c r="F254" s="188"/>
      <c r="G254" s="153" t="s">
        <v>996</v>
      </c>
      <c r="H254" s="153" t="s">
        <v>1032</v>
      </c>
      <c r="I254" s="153" t="s">
        <v>1063</v>
      </c>
      <c r="J254" s="154">
        <v>103530</v>
      </c>
      <c r="K254" s="189">
        <v>103530</v>
      </c>
      <c r="L254" s="190"/>
      <c r="M254" s="155">
        <f t="shared" si="3"/>
        <v>100000</v>
      </c>
    </row>
    <row r="255" spans="1:13" s="117" customFormat="1" ht="12.75" customHeight="1">
      <c r="A255" s="147"/>
      <c r="B255" s="152"/>
      <c r="C255" s="152"/>
      <c r="D255" s="188" t="s">
        <v>1064</v>
      </c>
      <c r="E255" s="188"/>
      <c r="F255" s="188"/>
      <c r="G255" s="153" t="s">
        <v>996</v>
      </c>
      <c r="H255" s="153" t="s">
        <v>1032</v>
      </c>
      <c r="I255" s="153" t="s">
        <v>1065</v>
      </c>
      <c r="J255" s="154">
        <v>2232584.44</v>
      </c>
      <c r="K255" s="189">
        <v>2232584.44</v>
      </c>
      <c r="L255" s="190"/>
      <c r="M255" s="155">
        <f t="shared" si="3"/>
        <v>100000</v>
      </c>
    </row>
    <row r="256" spans="1:13" s="117" customFormat="1" ht="12.75" customHeight="1">
      <c r="A256" s="147"/>
      <c r="B256" s="152"/>
      <c r="C256" s="152"/>
      <c r="D256" s="188" t="s">
        <v>606</v>
      </c>
      <c r="E256" s="188"/>
      <c r="F256" s="188"/>
      <c r="G256" s="153" t="s">
        <v>996</v>
      </c>
      <c r="H256" s="153" t="s">
        <v>1032</v>
      </c>
      <c r="I256" s="153" t="s">
        <v>1066</v>
      </c>
      <c r="J256" s="154">
        <v>2700189.41</v>
      </c>
      <c r="K256" s="189">
        <v>2700000</v>
      </c>
      <c r="L256" s="190"/>
      <c r="M256" s="155">
        <f t="shared" si="3"/>
        <v>99992.985306908522</v>
      </c>
    </row>
    <row r="257" spans="1:13" s="117" customFormat="1" ht="12.75" customHeight="1">
      <c r="A257" s="147"/>
      <c r="B257" s="152"/>
      <c r="C257" s="152"/>
      <c r="D257" s="188" t="s">
        <v>1023</v>
      </c>
      <c r="E257" s="188"/>
      <c r="F257" s="188"/>
      <c r="G257" s="153" t="s">
        <v>996</v>
      </c>
      <c r="H257" s="153" t="s">
        <v>1032</v>
      </c>
      <c r="I257" s="153" t="s">
        <v>1024</v>
      </c>
      <c r="J257" s="154">
        <v>1060800</v>
      </c>
      <c r="K257" s="189">
        <v>961000</v>
      </c>
      <c r="L257" s="190"/>
      <c r="M257" s="155">
        <f t="shared" si="3"/>
        <v>90592.006033182493</v>
      </c>
    </row>
    <row r="258" spans="1:13" s="117" customFormat="1" ht="12.75" customHeight="1">
      <c r="A258" s="147"/>
      <c r="B258" s="152"/>
      <c r="C258" s="152"/>
      <c r="D258" s="188" t="s">
        <v>827</v>
      </c>
      <c r="E258" s="188"/>
      <c r="F258" s="188"/>
      <c r="G258" s="153" t="s">
        <v>996</v>
      </c>
      <c r="H258" s="153" t="s">
        <v>1032</v>
      </c>
      <c r="I258" s="153" t="s">
        <v>828</v>
      </c>
      <c r="J258" s="154">
        <v>990577.48</v>
      </c>
      <c r="K258" s="189">
        <v>990514</v>
      </c>
      <c r="L258" s="190"/>
      <c r="M258" s="155">
        <f t="shared" si="3"/>
        <v>99993.591616881895</v>
      </c>
    </row>
    <row r="259" spans="1:13" s="117" customFormat="1" ht="12.75" customHeight="1">
      <c r="A259" s="147"/>
      <c r="B259" s="152"/>
      <c r="C259" s="152"/>
      <c r="D259" s="188" t="s">
        <v>1026</v>
      </c>
      <c r="E259" s="188"/>
      <c r="F259" s="188"/>
      <c r="G259" s="153" t="s">
        <v>996</v>
      </c>
      <c r="H259" s="153" t="s">
        <v>1032</v>
      </c>
      <c r="I259" s="153" t="s">
        <v>1027</v>
      </c>
      <c r="J259" s="154">
        <v>11225124.6</v>
      </c>
      <c r="K259" s="189">
        <v>11225124</v>
      </c>
      <c r="L259" s="190"/>
      <c r="M259" s="155">
        <f t="shared" si="3"/>
        <v>99999.99465484776</v>
      </c>
    </row>
    <row r="260" spans="1:13" s="117" customFormat="1" ht="12.75" customHeight="1">
      <c r="A260" s="147"/>
      <c r="B260" s="152"/>
      <c r="C260" s="152"/>
      <c r="D260" s="188" t="s">
        <v>1067</v>
      </c>
      <c r="E260" s="188"/>
      <c r="F260" s="188"/>
      <c r="G260" s="153" t="s">
        <v>996</v>
      </c>
      <c r="H260" s="153" t="s">
        <v>1032</v>
      </c>
      <c r="I260" s="153" t="s">
        <v>1068</v>
      </c>
      <c r="J260" s="154">
        <v>419800</v>
      </c>
      <c r="K260" s="189">
        <v>419800</v>
      </c>
      <c r="L260" s="190"/>
      <c r="M260" s="155">
        <f t="shared" ref="M260:M323" si="4">K260/J260*100*1000</f>
        <v>100000</v>
      </c>
    </row>
    <row r="261" spans="1:13" s="117" customFormat="1" ht="12.75" customHeight="1">
      <c r="A261" s="147"/>
      <c r="B261" s="152"/>
      <c r="C261" s="152"/>
      <c r="D261" s="188" t="s">
        <v>845</v>
      </c>
      <c r="E261" s="188"/>
      <c r="F261" s="188"/>
      <c r="G261" s="153" t="s">
        <v>996</v>
      </c>
      <c r="H261" s="153" t="s">
        <v>1032</v>
      </c>
      <c r="I261" s="153" t="s">
        <v>846</v>
      </c>
      <c r="J261" s="154">
        <v>1928186.1</v>
      </c>
      <c r="K261" s="189">
        <v>1908186</v>
      </c>
      <c r="L261" s="190"/>
      <c r="M261" s="155">
        <f t="shared" si="4"/>
        <v>98962.750535334737</v>
      </c>
    </row>
    <row r="262" spans="1:13" s="117" customFormat="1" ht="12.75" customHeight="1">
      <c r="A262" s="147"/>
      <c r="B262" s="152"/>
      <c r="C262" s="152"/>
      <c r="D262" s="188" t="s">
        <v>988</v>
      </c>
      <c r="E262" s="188"/>
      <c r="F262" s="188"/>
      <c r="G262" s="153" t="s">
        <v>996</v>
      </c>
      <c r="H262" s="153" t="s">
        <v>1032</v>
      </c>
      <c r="I262" s="153" t="s">
        <v>989</v>
      </c>
      <c r="J262" s="154">
        <v>113030</v>
      </c>
      <c r="K262" s="189">
        <v>102262</v>
      </c>
      <c r="L262" s="190"/>
      <c r="M262" s="155">
        <f t="shared" si="4"/>
        <v>90473.325665752462</v>
      </c>
    </row>
    <row r="263" spans="1:13" s="117" customFormat="1" ht="12.75" customHeight="1">
      <c r="A263" s="147"/>
      <c r="B263" s="152"/>
      <c r="C263" s="152"/>
      <c r="D263" s="188" t="s">
        <v>931</v>
      </c>
      <c r="E263" s="188"/>
      <c r="F263" s="188"/>
      <c r="G263" s="153" t="s">
        <v>996</v>
      </c>
      <c r="H263" s="153" t="s">
        <v>1032</v>
      </c>
      <c r="I263" s="153" t="s">
        <v>932</v>
      </c>
      <c r="J263" s="154">
        <v>206149</v>
      </c>
      <c r="K263" s="189">
        <v>206149</v>
      </c>
      <c r="L263" s="190"/>
      <c r="M263" s="155">
        <f t="shared" si="4"/>
        <v>100000</v>
      </c>
    </row>
    <row r="264" spans="1:13" s="117" customFormat="1" ht="12.75" customHeight="1">
      <c r="A264" s="147"/>
      <c r="B264" s="152"/>
      <c r="C264" s="152"/>
      <c r="D264" s="188" t="s">
        <v>935</v>
      </c>
      <c r="E264" s="188"/>
      <c r="F264" s="188"/>
      <c r="G264" s="153" t="s">
        <v>996</v>
      </c>
      <c r="H264" s="153" t="s">
        <v>1032</v>
      </c>
      <c r="I264" s="153" t="s">
        <v>936</v>
      </c>
      <c r="J264" s="154">
        <v>13000</v>
      </c>
      <c r="K264" s="189">
        <v>13000</v>
      </c>
      <c r="L264" s="190"/>
      <c r="M264" s="155">
        <f t="shared" si="4"/>
        <v>100000</v>
      </c>
    </row>
    <row r="265" spans="1:13" s="117" customFormat="1" ht="12.75" customHeight="1">
      <c r="A265" s="147"/>
      <c r="B265" s="152"/>
      <c r="C265" s="152"/>
      <c r="D265" s="188" t="s">
        <v>597</v>
      </c>
      <c r="E265" s="188"/>
      <c r="F265" s="188"/>
      <c r="G265" s="153" t="s">
        <v>996</v>
      </c>
      <c r="H265" s="153" t="s">
        <v>1032</v>
      </c>
      <c r="I265" s="153" t="s">
        <v>1030</v>
      </c>
      <c r="J265" s="154">
        <v>23000</v>
      </c>
      <c r="K265" s="189">
        <v>19000</v>
      </c>
      <c r="L265" s="190"/>
      <c r="M265" s="155">
        <f t="shared" si="4"/>
        <v>82608.695652173905</v>
      </c>
    </row>
    <row r="266" spans="1:13" s="117" customFormat="1" ht="12.75" customHeight="1">
      <c r="A266" s="147"/>
      <c r="B266" s="152"/>
      <c r="C266" s="152"/>
      <c r="D266" s="188" t="s">
        <v>598</v>
      </c>
      <c r="E266" s="188"/>
      <c r="F266" s="188"/>
      <c r="G266" s="153" t="s">
        <v>996</v>
      </c>
      <c r="H266" s="153" t="s">
        <v>1032</v>
      </c>
      <c r="I266" s="153" t="s">
        <v>1069</v>
      </c>
      <c r="J266" s="154">
        <v>200000</v>
      </c>
      <c r="K266" s="189">
        <v>200000</v>
      </c>
      <c r="L266" s="190"/>
      <c r="M266" s="155">
        <f t="shared" si="4"/>
        <v>100000</v>
      </c>
    </row>
    <row r="267" spans="1:13" s="117" customFormat="1" ht="12.75" customHeight="1">
      <c r="A267" s="147"/>
      <c r="B267" s="152"/>
      <c r="C267" s="152"/>
      <c r="D267" s="188" t="s">
        <v>599</v>
      </c>
      <c r="E267" s="188"/>
      <c r="F267" s="188"/>
      <c r="G267" s="153" t="s">
        <v>996</v>
      </c>
      <c r="H267" s="153" t="s">
        <v>1032</v>
      </c>
      <c r="I267" s="153" t="s">
        <v>937</v>
      </c>
      <c r="J267" s="154">
        <v>286292.7</v>
      </c>
      <c r="K267" s="189">
        <v>286292.7</v>
      </c>
      <c r="L267" s="190"/>
      <c r="M267" s="155">
        <f t="shared" si="4"/>
        <v>100000</v>
      </c>
    </row>
    <row r="268" spans="1:13" s="117" customFormat="1" ht="12.75" customHeight="1">
      <c r="A268" s="147"/>
      <c r="B268" s="148"/>
      <c r="C268" s="196" t="s">
        <v>908</v>
      </c>
      <c r="D268" s="196"/>
      <c r="E268" s="196"/>
      <c r="F268" s="196"/>
      <c r="G268" s="149" t="s">
        <v>996</v>
      </c>
      <c r="H268" s="149" t="s">
        <v>909</v>
      </c>
      <c r="I268" s="149"/>
      <c r="J268" s="150">
        <v>13802855.869999999</v>
      </c>
      <c r="K268" s="197">
        <f>SUM(K269:L295)</f>
        <v>13722655.1</v>
      </c>
      <c r="L268" s="198"/>
      <c r="M268" s="151">
        <f t="shared" si="4"/>
        <v>99418.955245527759</v>
      </c>
    </row>
    <row r="269" spans="1:13" s="117" customFormat="1" ht="12.75" customHeight="1">
      <c r="A269" s="147"/>
      <c r="B269" s="152"/>
      <c r="C269" s="152"/>
      <c r="D269" s="188" t="s">
        <v>564</v>
      </c>
      <c r="E269" s="188"/>
      <c r="F269" s="188"/>
      <c r="G269" s="153" t="s">
        <v>996</v>
      </c>
      <c r="H269" s="153" t="s">
        <v>909</v>
      </c>
      <c r="I269" s="153" t="s">
        <v>910</v>
      </c>
      <c r="J269" s="154">
        <v>11460696</v>
      </c>
      <c r="K269" s="189">
        <v>11460696</v>
      </c>
      <c r="L269" s="190"/>
      <c r="M269" s="155">
        <f t="shared" si="4"/>
        <v>100000</v>
      </c>
    </row>
    <row r="270" spans="1:13" s="117" customFormat="1" ht="12.75" customHeight="1">
      <c r="A270" s="147"/>
      <c r="B270" s="152"/>
      <c r="C270" s="152"/>
      <c r="D270" s="188" t="s">
        <v>579</v>
      </c>
      <c r="E270" s="188"/>
      <c r="F270" s="188"/>
      <c r="G270" s="153" t="s">
        <v>996</v>
      </c>
      <c r="H270" s="153" t="s">
        <v>909</v>
      </c>
      <c r="I270" s="153" t="s">
        <v>911</v>
      </c>
      <c r="J270" s="154">
        <v>276820.09999999998</v>
      </c>
      <c r="K270" s="189">
        <v>276820.09999999998</v>
      </c>
      <c r="L270" s="190"/>
      <c r="M270" s="155">
        <f t="shared" si="4"/>
        <v>100000</v>
      </c>
    </row>
    <row r="271" spans="1:13" s="117" customFormat="1" ht="12.75" customHeight="1">
      <c r="A271" s="147"/>
      <c r="B271" s="152"/>
      <c r="C271" s="152"/>
      <c r="D271" s="188" t="s">
        <v>565</v>
      </c>
      <c r="E271" s="188"/>
      <c r="F271" s="188"/>
      <c r="G271" s="153" t="s">
        <v>996</v>
      </c>
      <c r="H271" s="153" t="s">
        <v>909</v>
      </c>
      <c r="I271" s="153" t="s">
        <v>912</v>
      </c>
      <c r="J271" s="154">
        <v>155200</v>
      </c>
      <c r="K271" s="189">
        <v>117200</v>
      </c>
      <c r="L271" s="190"/>
      <c r="M271" s="155">
        <f t="shared" si="4"/>
        <v>75515.463917525776</v>
      </c>
    </row>
    <row r="272" spans="1:13" s="117" customFormat="1" ht="12.75" customHeight="1">
      <c r="A272" s="147"/>
      <c r="B272" s="152"/>
      <c r="C272" s="152"/>
      <c r="D272" s="188" t="s">
        <v>580</v>
      </c>
      <c r="E272" s="188"/>
      <c r="F272" s="188"/>
      <c r="G272" s="153" t="s">
        <v>996</v>
      </c>
      <c r="H272" s="153" t="s">
        <v>909</v>
      </c>
      <c r="I272" s="153" t="s">
        <v>913</v>
      </c>
      <c r="J272" s="154">
        <v>50900</v>
      </c>
      <c r="K272" s="189">
        <v>50900</v>
      </c>
      <c r="L272" s="190"/>
      <c r="M272" s="155">
        <f t="shared" si="4"/>
        <v>100000</v>
      </c>
    </row>
    <row r="273" spans="1:13" s="117" customFormat="1" ht="12.75" customHeight="1">
      <c r="A273" s="147"/>
      <c r="B273" s="152"/>
      <c r="C273" s="152"/>
      <c r="D273" s="188" t="s">
        <v>566</v>
      </c>
      <c r="E273" s="188"/>
      <c r="F273" s="188"/>
      <c r="G273" s="153" t="s">
        <v>996</v>
      </c>
      <c r="H273" s="153" t="s">
        <v>909</v>
      </c>
      <c r="I273" s="153" t="s">
        <v>914</v>
      </c>
      <c r="J273" s="154">
        <v>322600</v>
      </c>
      <c r="K273" s="189">
        <v>322600</v>
      </c>
      <c r="L273" s="190"/>
      <c r="M273" s="155">
        <f t="shared" si="4"/>
        <v>100000</v>
      </c>
    </row>
    <row r="274" spans="1:13" s="117" customFormat="1" ht="12.75" customHeight="1">
      <c r="A274" s="147"/>
      <c r="B274" s="152"/>
      <c r="C274" s="152"/>
      <c r="D274" s="188" t="s">
        <v>567</v>
      </c>
      <c r="E274" s="188"/>
      <c r="F274" s="188"/>
      <c r="G274" s="153" t="s">
        <v>996</v>
      </c>
      <c r="H274" s="153" t="s">
        <v>909</v>
      </c>
      <c r="I274" s="153" t="s">
        <v>915</v>
      </c>
      <c r="J274" s="154">
        <v>50000</v>
      </c>
      <c r="K274" s="189">
        <v>50000</v>
      </c>
      <c r="L274" s="190"/>
      <c r="M274" s="155">
        <f t="shared" si="4"/>
        <v>100000</v>
      </c>
    </row>
    <row r="275" spans="1:13" s="117" customFormat="1" ht="12.75" customHeight="1">
      <c r="A275" s="147"/>
      <c r="B275" s="152"/>
      <c r="C275" s="152"/>
      <c r="D275" s="188" t="s">
        <v>568</v>
      </c>
      <c r="E275" s="188"/>
      <c r="F275" s="188"/>
      <c r="G275" s="153" t="s">
        <v>996</v>
      </c>
      <c r="H275" s="153" t="s">
        <v>909</v>
      </c>
      <c r="I275" s="153" t="s">
        <v>916</v>
      </c>
      <c r="J275" s="154">
        <v>125000</v>
      </c>
      <c r="K275" s="189">
        <v>99800</v>
      </c>
      <c r="L275" s="190"/>
      <c r="M275" s="155">
        <f t="shared" si="4"/>
        <v>79840</v>
      </c>
    </row>
    <row r="276" spans="1:13" s="117" customFormat="1" ht="12.75" customHeight="1">
      <c r="A276" s="147"/>
      <c r="B276" s="152"/>
      <c r="C276" s="152"/>
      <c r="D276" s="188" t="s">
        <v>582</v>
      </c>
      <c r="E276" s="188"/>
      <c r="F276" s="188"/>
      <c r="G276" s="153" t="s">
        <v>996</v>
      </c>
      <c r="H276" s="153" t="s">
        <v>909</v>
      </c>
      <c r="I276" s="153" t="s">
        <v>918</v>
      </c>
      <c r="J276" s="154">
        <v>71900</v>
      </c>
      <c r="K276" s="189">
        <v>71900</v>
      </c>
      <c r="L276" s="190"/>
      <c r="M276" s="155">
        <f t="shared" si="4"/>
        <v>100000</v>
      </c>
    </row>
    <row r="277" spans="1:13" s="117" customFormat="1" ht="12.75" customHeight="1">
      <c r="A277" s="147"/>
      <c r="B277" s="152"/>
      <c r="C277" s="152"/>
      <c r="D277" s="188" t="s">
        <v>629</v>
      </c>
      <c r="E277" s="188"/>
      <c r="F277" s="188"/>
      <c r="G277" s="153" t="s">
        <v>996</v>
      </c>
      <c r="H277" s="153" t="s">
        <v>909</v>
      </c>
      <c r="I277" s="153" t="s">
        <v>1070</v>
      </c>
      <c r="J277" s="154">
        <v>4000</v>
      </c>
      <c r="K277" s="189">
        <v>0</v>
      </c>
      <c r="L277" s="190"/>
      <c r="M277" s="155">
        <f t="shared" si="4"/>
        <v>0</v>
      </c>
    </row>
    <row r="278" spans="1:13" s="117" customFormat="1" ht="12.75" customHeight="1">
      <c r="A278" s="147"/>
      <c r="B278" s="152"/>
      <c r="C278" s="152"/>
      <c r="D278" s="188" t="s">
        <v>583</v>
      </c>
      <c r="E278" s="188"/>
      <c r="F278" s="188"/>
      <c r="G278" s="153" t="s">
        <v>996</v>
      </c>
      <c r="H278" s="153" t="s">
        <v>909</v>
      </c>
      <c r="I278" s="153" t="s">
        <v>1071</v>
      </c>
      <c r="J278" s="154">
        <v>7400</v>
      </c>
      <c r="K278" s="189">
        <v>7400</v>
      </c>
      <c r="L278" s="190"/>
      <c r="M278" s="155">
        <f t="shared" si="4"/>
        <v>100000</v>
      </c>
    </row>
    <row r="279" spans="1:13" s="117" customFormat="1" ht="12.75" customHeight="1">
      <c r="A279" s="147"/>
      <c r="B279" s="152"/>
      <c r="C279" s="152"/>
      <c r="D279" s="188" t="s">
        <v>607</v>
      </c>
      <c r="E279" s="188"/>
      <c r="F279" s="188"/>
      <c r="G279" s="153" t="s">
        <v>996</v>
      </c>
      <c r="H279" s="153" t="s">
        <v>909</v>
      </c>
      <c r="I279" s="153" t="s">
        <v>1072</v>
      </c>
      <c r="J279" s="154">
        <v>15000</v>
      </c>
      <c r="K279" s="189">
        <v>15000</v>
      </c>
      <c r="L279" s="190"/>
      <c r="M279" s="155">
        <f t="shared" si="4"/>
        <v>100000</v>
      </c>
    </row>
    <row r="280" spans="1:13" s="117" customFormat="1" ht="12.75" customHeight="1">
      <c r="A280" s="147"/>
      <c r="B280" s="152"/>
      <c r="C280" s="152"/>
      <c r="D280" s="188" t="s">
        <v>608</v>
      </c>
      <c r="E280" s="188"/>
      <c r="F280" s="188"/>
      <c r="G280" s="153" t="s">
        <v>996</v>
      </c>
      <c r="H280" s="153" t="s">
        <v>909</v>
      </c>
      <c r="I280" s="153" t="s">
        <v>1073</v>
      </c>
      <c r="J280" s="154">
        <v>85400</v>
      </c>
      <c r="K280" s="189">
        <v>79000</v>
      </c>
      <c r="L280" s="190"/>
      <c r="M280" s="155">
        <f t="shared" si="4"/>
        <v>92505.854800936781</v>
      </c>
    </row>
    <row r="281" spans="1:13" s="117" customFormat="1" ht="12.75" customHeight="1">
      <c r="A281" s="147"/>
      <c r="B281" s="152"/>
      <c r="C281" s="152"/>
      <c r="D281" s="188" t="s">
        <v>609</v>
      </c>
      <c r="E281" s="188"/>
      <c r="F281" s="188"/>
      <c r="G281" s="153" t="s">
        <v>996</v>
      </c>
      <c r="H281" s="153" t="s">
        <v>909</v>
      </c>
      <c r="I281" s="153" t="s">
        <v>1074</v>
      </c>
      <c r="J281" s="154">
        <v>16000</v>
      </c>
      <c r="K281" s="189">
        <v>16000</v>
      </c>
      <c r="L281" s="190"/>
      <c r="M281" s="155">
        <f t="shared" si="4"/>
        <v>100000</v>
      </c>
    </row>
    <row r="282" spans="1:13" s="117" customFormat="1" ht="12.75" customHeight="1">
      <c r="A282" s="147"/>
      <c r="B282" s="152"/>
      <c r="C282" s="152"/>
      <c r="D282" s="188" t="s">
        <v>1075</v>
      </c>
      <c r="E282" s="188"/>
      <c r="F282" s="188"/>
      <c r="G282" s="153" t="s">
        <v>996</v>
      </c>
      <c r="H282" s="153" t="s">
        <v>909</v>
      </c>
      <c r="I282" s="153" t="s">
        <v>1076</v>
      </c>
      <c r="J282" s="154">
        <v>383400</v>
      </c>
      <c r="K282" s="189">
        <v>383400</v>
      </c>
      <c r="L282" s="190"/>
      <c r="M282" s="155">
        <f t="shared" si="4"/>
        <v>100000</v>
      </c>
    </row>
    <row r="283" spans="1:13" s="117" customFormat="1" ht="12.75" customHeight="1">
      <c r="A283" s="147"/>
      <c r="B283" s="152"/>
      <c r="C283" s="152"/>
      <c r="D283" s="188" t="s">
        <v>610</v>
      </c>
      <c r="E283" s="188"/>
      <c r="F283" s="188"/>
      <c r="G283" s="153" t="s">
        <v>996</v>
      </c>
      <c r="H283" s="153" t="s">
        <v>909</v>
      </c>
      <c r="I283" s="153" t="s">
        <v>1077</v>
      </c>
      <c r="J283" s="154">
        <v>11000</v>
      </c>
      <c r="K283" s="189">
        <v>11000</v>
      </c>
      <c r="L283" s="190"/>
      <c r="M283" s="155">
        <f t="shared" si="4"/>
        <v>100000</v>
      </c>
    </row>
    <row r="284" spans="1:13" s="117" customFormat="1" ht="12.75" customHeight="1">
      <c r="A284" s="147"/>
      <c r="B284" s="152"/>
      <c r="C284" s="152"/>
      <c r="D284" s="188" t="s">
        <v>1078</v>
      </c>
      <c r="E284" s="188"/>
      <c r="F284" s="188"/>
      <c r="G284" s="153" t="s">
        <v>996</v>
      </c>
      <c r="H284" s="153" t="s">
        <v>909</v>
      </c>
      <c r="I284" s="153" t="s">
        <v>1079</v>
      </c>
      <c r="J284" s="154">
        <v>80000</v>
      </c>
      <c r="K284" s="189">
        <v>80000</v>
      </c>
      <c r="L284" s="190"/>
      <c r="M284" s="155">
        <f t="shared" si="4"/>
        <v>100000</v>
      </c>
    </row>
    <row r="285" spans="1:13" s="117" customFormat="1" ht="12.75" customHeight="1">
      <c r="A285" s="147"/>
      <c r="B285" s="152"/>
      <c r="C285" s="152"/>
      <c r="D285" s="188" t="s">
        <v>1023</v>
      </c>
      <c r="E285" s="188"/>
      <c r="F285" s="188"/>
      <c r="G285" s="153" t="s">
        <v>996</v>
      </c>
      <c r="H285" s="153" t="s">
        <v>909</v>
      </c>
      <c r="I285" s="153" t="s">
        <v>1024</v>
      </c>
      <c r="J285" s="154">
        <v>24000</v>
      </c>
      <c r="K285" s="189">
        <v>24000</v>
      </c>
      <c r="L285" s="190"/>
      <c r="M285" s="155">
        <f t="shared" si="4"/>
        <v>100000</v>
      </c>
    </row>
    <row r="286" spans="1:13" s="117" customFormat="1" ht="12.75" customHeight="1">
      <c r="A286" s="147"/>
      <c r="B286" s="152"/>
      <c r="C286" s="152"/>
      <c r="D286" s="188" t="s">
        <v>827</v>
      </c>
      <c r="E286" s="188"/>
      <c r="F286" s="188"/>
      <c r="G286" s="153" t="s">
        <v>996</v>
      </c>
      <c r="H286" s="153" t="s">
        <v>909</v>
      </c>
      <c r="I286" s="153" t="s">
        <v>828</v>
      </c>
      <c r="J286" s="154">
        <v>38800</v>
      </c>
      <c r="K286" s="189">
        <v>38800</v>
      </c>
      <c r="L286" s="190"/>
      <c r="M286" s="155">
        <f t="shared" si="4"/>
        <v>100000</v>
      </c>
    </row>
    <row r="287" spans="1:13" s="117" customFormat="1" ht="12.75" customHeight="1">
      <c r="A287" s="147"/>
      <c r="B287" s="152"/>
      <c r="C287" s="152"/>
      <c r="D287" s="188" t="s">
        <v>1026</v>
      </c>
      <c r="E287" s="188"/>
      <c r="F287" s="188"/>
      <c r="G287" s="153" t="s">
        <v>996</v>
      </c>
      <c r="H287" s="153" t="s">
        <v>909</v>
      </c>
      <c r="I287" s="153" t="s">
        <v>1027</v>
      </c>
      <c r="J287" s="154">
        <v>296339.7</v>
      </c>
      <c r="K287" s="189">
        <v>296339</v>
      </c>
      <c r="L287" s="190"/>
      <c r="M287" s="155">
        <f t="shared" si="4"/>
        <v>99999.763784602605</v>
      </c>
    </row>
    <row r="288" spans="1:13" s="117" customFormat="1" ht="12.75" customHeight="1">
      <c r="A288" s="147"/>
      <c r="B288" s="152"/>
      <c r="C288" s="152"/>
      <c r="D288" s="188" t="s">
        <v>845</v>
      </c>
      <c r="E288" s="188"/>
      <c r="F288" s="188"/>
      <c r="G288" s="153" t="s">
        <v>996</v>
      </c>
      <c r="H288" s="153" t="s">
        <v>909</v>
      </c>
      <c r="I288" s="153" t="s">
        <v>846</v>
      </c>
      <c r="J288" s="154">
        <v>84000</v>
      </c>
      <c r="K288" s="189">
        <v>84000</v>
      </c>
      <c r="L288" s="190"/>
      <c r="M288" s="155">
        <f t="shared" si="4"/>
        <v>100000</v>
      </c>
    </row>
    <row r="289" spans="1:13" s="117" customFormat="1" ht="12.75" customHeight="1">
      <c r="A289" s="147"/>
      <c r="B289" s="152"/>
      <c r="C289" s="152"/>
      <c r="D289" s="188" t="s">
        <v>988</v>
      </c>
      <c r="E289" s="188"/>
      <c r="F289" s="188"/>
      <c r="G289" s="153" t="s">
        <v>996</v>
      </c>
      <c r="H289" s="153" t="s">
        <v>909</v>
      </c>
      <c r="I289" s="153" t="s">
        <v>989</v>
      </c>
      <c r="J289" s="154">
        <v>14300</v>
      </c>
      <c r="K289" s="189">
        <v>14300</v>
      </c>
      <c r="L289" s="190"/>
      <c r="M289" s="155">
        <f t="shared" si="4"/>
        <v>100000</v>
      </c>
    </row>
    <row r="290" spans="1:13" s="117" customFormat="1" ht="12.75" customHeight="1">
      <c r="A290" s="147"/>
      <c r="B290" s="152"/>
      <c r="C290" s="152"/>
      <c r="D290" s="188" t="s">
        <v>931</v>
      </c>
      <c r="E290" s="188"/>
      <c r="F290" s="188"/>
      <c r="G290" s="153" t="s">
        <v>996</v>
      </c>
      <c r="H290" s="153" t="s">
        <v>909</v>
      </c>
      <c r="I290" s="153" t="s">
        <v>932</v>
      </c>
      <c r="J290" s="154">
        <v>6600</v>
      </c>
      <c r="K290" s="189"/>
      <c r="L290" s="190"/>
      <c r="M290" s="155">
        <f t="shared" si="4"/>
        <v>0</v>
      </c>
    </row>
    <row r="291" spans="1:13" s="117" customFormat="1" ht="12.75" customHeight="1">
      <c r="A291" s="147"/>
      <c r="B291" s="152"/>
      <c r="C291" s="152"/>
      <c r="D291" s="188" t="s">
        <v>611</v>
      </c>
      <c r="E291" s="188"/>
      <c r="F291" s="188"/>
      <c r="G291" s="153" t="s">
        <v>996</v>
      </c>
      <c r="H291" s="153" t="s">
        <v>909</v>
      </c>
      <c r="I291" s="153" t="s">
        <v>1080</v>
      </c>
      <c r="J291" s="154">
        <v>100000</v>
      </c>
      <c r="K291" s="189">
        <v>100000</v>
      </c>
      <c r="L291" s="190"/>
      <c r="M291" s="155">
        <f t="shared" si="4"/>
        <v>100000</v>
      </c>
    </row>
    <row r="292" spans="1:13" s="117" customFormat="1" ht="12.75" customHeight="1">
      <c r="A292" s="147"/>
      <c r="B292" s="152"/>
      <c r="C292" s="152"/>
      <c r="D292" s="188" t="s">
        <v>612</v>
      </c>
      <c r="E292" s="188"/>
      <c r="F292" s="188"/>
      <c r="G292" s="153" t="s">
        <v>996</v>
      </c>
      <c r="H292" s="153" t="s">
        <v>909</v>
      </c>
      <c r="I292" s="153" t="s">
        <v>1081</v>
      </c>
      <c r="J292" s="154">
        <v>50000</v>
      </c>
      <c r="K292" s="189">
        <v>50000</v>
      </c>
      <c r="L292" s="190"/>
      <c r="M292" s="155">
        <f t="shared" si="4"/>
        <v>100000</v>
      </c>
    </row>
    <row r="293" spans="1:13" s="117" customFormat="1" ht="12.75" customHeight="1">
      <c r="A293" s="147"/>
      <c r="B293" s="152"/>
      <c r="C293" s="152"/>
      <c r="D293" s="188" t="s">
        <v>597</v>
      </c>
      <c r="E293" s="188"/>
      <c r="F293" s="188"/>
      <c r="G293" s="153" t="s">
        <v>996</v>
      </c>
      <c r="H293" s="153" t="s">
        <v>909</v>
      </c>
      <c r="I293" s="153" t="s">
        <v>1030</v>
      </c>
      <c r="J293" s="154">
        <v>3500</v>
      </c>
      <c r="K293" s="189">
        <v>3500</v>
      </c>
      <c r="L293" s="190"/>
      <c r="M293" s="155">
        <f t="shared" si="4"/>
        <v>100000</v>
      </c>
    </row>
    <row r="294" spans="1:13" s="117" customFormat="1" ht="12.75" customHeight="1">
      <c r="A294" s="147"/>
      <c r="B294" s="152"/>
      <c r="C294" s="152"/>
      <c r="D294" s="188" t="s">
        <v>613</v>
      </c>
      <c r="E294" s="188"/>
      <c r="F294" s="188"/>
      <c r="G294" s="153" t="s">
        <v>996</v>
      </c>
      <c r="H294" s="153" t="s">
        <v>909</v>
      </c>
      <c r="I294" s="153" t="s">
        <v>1082</v>
      </c>
      <c r="J294" s="154">
        <v>30000</v>
      </c>
      <c r="K294" s="189">
        <v>30000</v>
      </c>
      <c r="L294" s="190"/>
      <c r="M294" s="155">
        <f t="shared" si="4"/>
        <v>100000</v>
      </c>
    </row>
    <row r="295" spans="1:13" s="117" customFormat="1" ht="12.75" customHeight="1">
      <c r="A295" s="147"/>
      <c r="B295" s="152"/>
      <c r="C295" s="152"/>
      <c r="D295" s="188" t="s">
        <v>614</v>
      </c>
      <c r="E295" s="188"/>
      <c r="F295" s="188"/>
      <c r="G295" s="153" t="s">
        <v>996</v>
      </c>
      <c r="H295" s="153" t="s">
        <v>909</v>
      </c>
      <c r="I295" s="153" t="s">
        <v>1083</v>
      </c>
      <c r="J295" s="154">
        <v>40000</v>
      </c>
      <c r="K295" s="189">
        <v>40000</v>
      </c>
      <c r="L295" s="190"/>
      <c r="M295" s="155">
        <f t="shared" si="4"/>
        <v>100000</v>
      </c>
    </row>
    <row r="296" spans="1:13" s="117" customFormat="1" ht="12.75" customHeight="1">
      <c r="A296" s="147"/>
      <c r="B296" s="148"/>
      <c r="C296" s="196" t="s">
        <v>818</v>
      </c>
      <c r="D296" s="196"/>
      <c r="E296" s="196"/>
      <c r="F296" s="196"/>
      <c r="G296" s="149" t="s">
        <v>996</v>
      </c>
      <c r="H296" s="149" t="s">
        <v>819</v>
      </c>
      <c r="I296" s="149"/>
      <c r="J296" s="150">
        <v>12000</v>
      </c>
      <c r="K296" s="197">
        <f>K297</f>
        <v>12000</v>
      </c>
      <c r="L296" s="198"/>
      <c r="M296" s="151">
        <f t="shared" si="4"/>
        <v>100000</v>
      </c>
    </row>
    <row r="297" spans="1:13" s="117" customFormat="1" ht="12.75" customHeight="1">
      <c r="A297" s="147"/>
      <c r="B297" s="152"/>
      <c r="C297" s="152"/>
      <c r="D297" s="188" t="s">
        <v>563</v>
      </c>
      <c r="E297" s="188"/>
      <c r="F297" s="188"/>
      <c r="G297" s="153" t="s">
        <v>996</v>
      </c>
      <c r="H297" s="153" t="s">
        <v>819</v>
      </c>
      <c r="I297" s="153" t="s">
        <v>938</v>
      </c>
      <c r="J297" s="154">
        <v>12000</v>
      </c>
      <c r="K297" s="189">
        <v>12000</v>
      </c>
      <c r="L297" s="190"/>
      <c r="M297" s="155">
        <f t="shared" si="4"/>
        <v>100000</v>
      </c>
    </row>
    <row r="298" spans="1:13" s="117" customFormat="1" ht="12.75" customHeight="1">
      <c r="A298" s="147"/>
      <c r="B298" s="148"/>
      <c r="C298" s="196" t="s">
        <v>825</v>
      </c>
      <c r="D298" s="196"/>
      <c r="E298" s="196"/>
      <c r="F298" s="196"/>
      <c r="G298" s="149" t="s">
        <v>996</v>
      </c>
      <c r="H298" s="149" t="s">
        <v>826</v>
      </c>
      <c r="I298" s="149"/>
      <c r="J298" s="150">
        <v>4900000</v>
      </c>
      <c r="K298" s="197">
        <f>K299</f>
        <v>4900000</v>
      </c>
      <c r="L298" s="198"/>
      <c r="M298" s="151">
        <f t="shared" si="4"/>
        <v>100000</v>
      </c>
    </row>
    <row r="299" spans="1:13" s="117" customFormat="1" ht="12.75" customHeight="1">
      <c r="A299" s="147"/>
      <c r="B299" s="152"/>
      <c r="C299" s="152"/>
      <c r="D299" s="188" t="s">
        <v>1084</v>
      </c>
      <c r="E299" s="188"/>
      <c r="F299" s="188"/>
      <c r="G299" s="153" t="s">
        <v>996</v>
      </c>
      <c r="H299" s="153" t="s">
        <v>826</v>
      </c>
      <c r="I299" s="153" t="s">
        <v>1085</v>
      </c>
      <c r="J299" s="154">
        <v>4900000</v>
      </c>
      <c r="K299" s="189">
        <v>4900000</v>
      </c>
      <c r="L299" s="190"/>
      <c r="M299" s="155">
        <f t="shared" si="4"/>
        <v>100000</v>
      </c>
    </row>
    <row r="300" spans="1:13" s="117" customFormat="1" ht="12.75" customHeight="1">
      <c r="A300" s="147"/>
      <c r="B300" s="148"/>
      <c r="C300" s="196" t="s">
        <v>1086</v>
      </c>
      <c r="D300" s="196"/>
      <c r="E300" s="196"/>
      <c r="F300" s="196"/>
      <c r="G300" s="149" t="s">
        <v>996</v>
      </c>
      <c r="H300" s="149" t="s">
        <v>1087</v>
      </c>
      <c r="I300" s="149"/>
      <c r="J300" s="150">
        <v>13273329.4</v>
      </c>
      <c r="K300" s="197">
        <f>SUM(K301:L318)</f>
        <v>12793718.720000001</v>
      </c>
      <c r="L300" s="198"/>
      <c r="M300" s="151">
        <f t="shared" si="4"/>
        <v>96386.658798658304</v>
      </c>
    </row>
    <row r="301" spans="1:13" s="117" customFormat="1" ht="12.75" customHeight="1">
      <c r="A301" s="147"/>
      <c r="B301" s="152"/>
      <c r="C301" s="152"/>
      <c r="D301" s="188" t="s">
        <v>605</v>
      </c>
      <c r="E301" s="188"/>
      <c r="F301" s="188"/>
      <c r="G301" s="153" t="s">
        <v>996</v>
      </c>
      <c r="H301" s="153" t="s">
        <v>1087</v>
      </c>
      <c r="I301" s="153" t="s">
        <v>1055</v>
      </c>
      <c r="J301" s="154">
        <v>63859</v>
      </c>
      <c r="K301" s="189">
        <v>63900</v>
      </c>
      <c r="L301" s="190"/>
      <c r="M301" s="155">
        <f t="shared" si="4"/>
        <v>100064.20394932588</v>
      </c>
    </row>
    <row r="302" spans="1:13" s="117" customFormat="1" ht="12.75" customHeight="1">
      <c r="A302" s="147"/>
      <c r="B302" s="152"/>
      <c r="C302" s="152"/>
      <c r="D302" s="188" t="s">
        <v>564</v>
      </c>
      <c r="E302" s="188"/>
      <c r="F302" s="188"/>
      <c r="G302" s="153" t="s">
        <v>996</v>
      </c>
      <c r="H302" s="153" t="s">
        <v>1087</v>
      </c>
      <c r="I302" s="153" t="s">
        <v>1088</v>
      </c>
      <c r="J302" s="154">
        <v>10691426.24</v>
      </c>
      <c r="K302" s="189">
        <v>10691426.24</v>
      </c>
      <c r="L302" s="190"/>
      <c r="M302" s="155">
        <f t="shared" si="4"/>
        <v>100000</v>
      </c>
    </row>
    <row r="303" spans="1:13" s="117" customFormat="1" ht="12.75" customHeight="1">
      <c r="A303" s="147"/>
      <c r="B303" s="152"/>
      <c r="C303" s="152"/>
      <c r="D303" s="188" t="s">
        <v>579</v>
      </c>
      <c r="E303" s="188"/>
      <c r="F303" s="188"/>
      <c r="G303" s="153" t="s">
        <v>996</v>
      </c>
      <c r="H303" s="153" t="s">
        <v>1087</v>
      </c>
      <c r="I303" s="153" t="s">
        <v>1089</v>
      </c>
      <c r="J303" s="154">
        <v>587589.16</v>
      </c>
      <c r="K303" s="189">
        <v>587589.16</v>
      </c>
      <c r="L303" s="190"/>
      <c r="M303" s="155">
        <f t="shared" si="4"/>
        <v>100000</v>
      </c>
    </row>
    <row r="304" spans="1:13" s="117" customFormat="1" ht="12.75" customHeight="1">
      <c r="A304" s="147"/>
      <c r="B304" s="152"/>
      <c r="C304" s="152"/>
      <c r="D304" s="188" t="s">
        <v>565</v>
      </c>
      <c r="E304" s="188"/>
      <c r="F304" s="188"/>
      <c r="G304" s="153" t="s">
        <v>996</v>
      </c>
      <c r="H304" s="153" t="s">
        <v>1087</v>
      </c>
      <c r="I304" s="153" t="s">
        <v>1090</v>
      </c>
      <c r="J304" s="154">
        <v>414800</v>
      </c>
      <c r="K304" s="189">
        <v>406699</v>
      </c>
      <c r="L304" s="190"/>
      <c r="M304" s="155">
        <f t="shared" si="4"/>
        <v>98047.010607521705</v>
      </c>
    </row>
    <row r="305" spans="1:13" s="117" customFormat="1" ht="12.75" customHeight="1">
      <c r="A305" s="147"/>
      <c r="B305" s="152"/>
      <c r="C305" s="152"/>
      <c r="D305" s="188" t="s">
        <v>580</v>
      </c>
      <c r="E305" s="188"/>
      <c r="F305" s="188"/>
      <c r="G305" s="153" t="s">
        <v>996</v>
      </c>
      <c r="H305" s="153" t="s">
        <v>1087</v>
      </c>
      <c r="I305" s="153" t="s">
        <v>1091</v>
      </c>
      <c r="J305" s="154">
        <v>91200</v>
      </c>
      <c r="K305" s="189">
        <v>91200</v>
      </c>
      <c r="L305" s="190"/>
      <c r="M305" s="155">
        <f t="shared" si="4"/>
        <v>100000</v>
      </c>
    </row>
    <row r="306" spans="1:13" s="117" customFormat="1" ht="12.75" customHeight="1">
      <c r="A306" s="147"/>
      <c r="B306" s="152"/>
      <c r="C306" s="152"/>
      <c r="D306" s="188" t="s">
        <v>566</v>
      </c>
      <c r="E306" s="188"/>
      <c r="F306" s="188"/>
      <c r="G306" s="153" t="s">
        <v>996</v>
      </c>
      <c r="H306" s="153" t="s">
        <v>1087</v>
      </c>
      <c r="I306" s="153" t="s">
        <v>1092</v>
      </c>
      <c r="J306" s="154">
        <v>139100</v>
      </c>
      <c r="K306" s="189">
        <v>82659</v>
      </c>
      <c r="L306" s="190"/>
      <c r="M306" s="155">
        <f t="shared" si="4"/>
        <v>59424.155283968372</v>
      </c>
    </row>
    <row r="307" spans="1:13" s="117" customFormat="1" ht="12.75" customHeight="1">
      <c r="A307" s="147"/>
      <c r="B307" s="152"/>
      <c r="C307" s="152"/>
      <c r="D307" s="188" t="s">
        <v>567</v>
      </c>
      <c r="E307" s="188"/>
      <c r="F307" s="188"/>
      <c r="G307" s="153" t="s">
        <v>996</v>
      </c>
      <c r="H307" s="153" t="s">
        <v>1087</v>
      </c>
      <c r="I307" s="153" t="s">
        <v>1093</v>
      </c>
      <c r="J307" s="154">
        <v>45049.68</v>
      </c>
      <c r="K307" s="189">
        <v>14885</v>
      </c>
      <c r="L307" s="190"/>
      <c r="M307" s="155">
        <f t="shared" si="4"/>
        <v>33041.300182376435</v>
      </c>
    </row>
    <row r="308" spans="1:13" s="117" customFormat="1" ht="12.75" customHeight="1">
      <c r="A308" s="147"/>
      <c r="B308" s="152"/>
      <c r="C308" s="152"/>
      <c r="D308" s="188" t="s">
        <v>568</v>
      </c>
      <c r="E308" s="188"/>
      <c r="F308" s="188"/>
      <c r="G308" s="153" t="s">
        <v>996</v>
      </c>
      <c r="H308" s="153" t="s">
        <v>1087</v>
      </c>
      <c r="I308" s="153" t="s">
        <v>1094</v>
      </c>
      <c r="J308" s="154">
        <v>70000</v>
      </c>
      <c r="K308" s="189">
        <v>20000</v>
      </c>
      <c r="L308" s="190"/>
      <c r="M308" s="155">
        <f t="shared" si="4"/>
        <v>28571.428571428569</v>
      </c>
    </row>
    <row r="309" spans="1:13" s="117" customFormat="1" ht="12.75" customHeight="1">
      <c r="A309" s="147"/>
      <c r="B309" s="152"/>
      <c r="C309" s="152"/>
      <c r="D309" s="188" t="s">
        <v>582</v>
      </c>
      <c r="E309" s="188"/>
      <c r="F309" s="188"/>
      <c r="G309" s="153" t="s">
        <v>996</v>
      </c>
      <c r="H309" s="153" t="s">
        <v>1087</v>
      </c>
      <c r="I309" s="153" t="s">
        <v>1095</v>
      </c>
      <c r="J309" s="154">
        <v>6300</v>
      </c>
      <c r="K309" s="189">
        <v>6300</v>
      </c>
      <c r="L309" s="190"/>
      <c r="M309" s="155">
        <f t="shared" si="4"/>
        <v>100000</v>
      </c>
    </row>
    <row r="310" spans="1:13" s="117" customFormat="1" ht="12.75" customHeight="1">
      <c r="A310" s="147"/>
      <c r="B310" s="152"/>
      <c r="C310" s="152"/>
      <c r="D310" s="188" t="s">
        <v>615</v>
      </c>
      <c r="E310" s="188"/>
      <c r="F310" s="188"/>
      <c r="G310" s="153" t="s">
        <v>996</v>
      </c>
      <c r="H310" s="153" t="s">
        <v>1087</v>
      </c>
      <c r="I310" s="153" t="s">
        <v>1096</v>
      </c>
      <c r="J310" s="154">
        <v>27400</v>
      </c>
      <c r="K310" s="189">
        <v>27400</v>
      </c>
      <c r="L310" s="190"/>
      <c r="M310" s="155">
        <f t="shared" si="4"/>
        <v>100000</v>
      </c>
    </row>
    <row r="311" spans="1:13" s="117" customFormat="1" ht="12.75" customHeight="1">
      <c r="A311" s="147"/>
      <c r="B311" s="152"/>
      <c r="C311" s="152"/>
      <c r="D311" s="188" t="s">
        <v>1097</v>
      </c>
      <c r="E311" s="188"/>
      <c r="F311" s="188"/>
      <c r="G311" s="153" t="s">
        <v>996</v>
      </c>
      <c r="H311" s="153" t="s">
        <v>1087</v>
      </c>
      <c r="I311" s="153" t="s">
        <v>1098</v>
      </c>
      <c r="J311" s="154">
        <v>175451</v>
      </c>
      <c r="K311" s="189">
        <v>174000</v>
      </c>
      <c r="L311" s="190"/>
      <c r="M311" s="155">
        <f t="shared" si="4"/>
        <v>99172.988469715187</v>
      </c>
    </row>
    <row r="312" spans="1:13" s="117" customFormat="1" ht="12.75" customHeight="1">
      <c r="A312" s="147"/>
      <c r="B312" s="152"/>
      <c r="C312" s="152"/>
      <c r="D312" s="188" t="s">
        <v>616</v>
      </c>
      <c r="E312" s="188"/>
      <c r="F312" s="188"/>
      <c r="G312" s="153" t="s">
        <v>996</v>
      </c>
      <c r="H312" s="153" t="s">
        <v>1087</v>
      </c>
      <c r="I312" s="153" t="s">
        <v>1099</v>
      </c>
      <c r="J312" s="154">
        <v>695040</v>
      </c>
      <c r="K312" s="189">
        <v>378910</v>
      </c>
      <c r="L312" s="190"/>
      <c r="M312" s="155">
        <f t="shared" si="4"/>
        <v>54516.286832412516</v>
      </c>
    </row>
    <row r="313" spans="1:13" s="117" customFormat="1" ht="12.75" customHeight="1">
      <c r="A313" s="147"/>
      <c r="B313" s="152"/>
      <c r="C313" s="152"/>
      <c r="D313" s="188" t="s">
        <v>609</v>
      </c>
      <c r="E313" s="188"/>
      <c r="F313" s="188"/>
      <c r="G313" s="153" t="s">
        <v>996</v>
      </c>
      <c r="H313" s="153" t="s">
        <v>1087</v>
      </c>
      <c r="I313" s="153" t="s">
        <v>1100</v>
      </c>
      <c r="J313" s="154">
        <v>16000</v>
      </c>
      <c r="K313" s="189">
        <v>16000</v>
      </c>
      <c r="L313" s="190"/>
      <c r="M313" s="155">
        <f t="shared" si="4"/>
        <v>100000</v>
      </c>
    </row>
    <row r="314" spans="1:13" s="117" customFormat="1" ht="12.75" customHeight="1">
      <c r="A314" s="147"/>
      <c r="B314" s="152"/>
      <c r="C314" s="152"/>
      <c r="D314" s="188" t="s">
        <v>1101</v>
      </c>
      <c r="E314" s="188"/>
      <c r="F314" s="188"/>
      <c r="G314" s="153" t="s">
        <v>996</v>
      </c>
      <c r="H314" s="153" t="s">
        <v>1087</v>
      </c>
      <c r="I314" s="153" t="s">
        <v>1102</v>
      </c>
      <c r="J314" s="154">
        <v>60000</v>
      </c>
      <c r="K314" s="189">
        <v>45000</v>
      </c>
      <c r="L314" s="190"/>
      <c r="M314" s="155">
        <f t="shared" si="4"/>
        <v>75000</v>
      </c>
    </row>
    <row r="315" spans="1:13" s="117" customFormat="1" ht="12.75" customHeight="1">
      <c r="A315" s="147"/>
      <c r="B315" s="152"/>
      <c r="C315" s="152"/>
      <c r="D315" s="188" t="s">
        <v>617</v>
      </c>
      <c r="E315" s="188"/>
      <c r="F315" s="188"/>
      <c r="G315" s="153" t="s">
        <v>996</v>
      </c>
      <c r="H315" s="153" t="s">
        <v>1087</v>
      </c>
      <c r="I315" s="153" t="s">
        <v>1103</v>
      </c>
      <c r="J315" s="154">
        <v>180200</v>
      </c>
      <c r="K315" s="189">
        <v>180200</v>
      </c>
      <c r="L315" s="190"/>
      <c r="M315" s="155">
        <f t="shared" si="4"/>
        <v>100000</v>
      </c>
    </row>
    <row r="316" spans="1:13" s="117" customFormat="1" ht="12.75" customHeight="1">
      <c r="A316" s="147"/>
      <c r="B316" s="152"/>
      <c r="C316" s="152"/>
      <c r="D316" s="188" t="s">
        <v>618</v>
      </c>
      <c r="E316" s="188"/>
      <c r="F316" s="188"/>
      <c r="G316" s="153" t="s">
        <v>996</v>
      </c>
      <c r="H316" s="153" t="s">
        <v>1087</v>
      </c>
      <c r="I316" s="153" t="s">
        <v>1104</v>
      </c>
      <c r="J316" s="154">
        <v>7200</v>
      </c>
      <c r="K316" s="189">
        <v>7200</v>
      </c>
      <c r="L316" s="190"/>
      <c r="M316" s="155">
        <f t="shared" si="4"/>
        <v>100000</v>
      </c>
    </row>
    <row r="317" spans="1:13" s="117" customFormat="1" ht="12.75" customHeight="1">
      <c r="A317" s="147"/>
      <c r="B317" s="152"/>
      <c r="C317" s="152"/>
      <c r="D317" s="188" t="s">
        <v>845</v>
      </c>
      <c r="E317" s="188"/>
      <c r="F317" s="188"/>
      <c r="G317" s="153" t="s">
        <v>996</v>
      </c>
      <c r="H317" s="153" t="s">
        <v>1087</v>
      </c>
      <c r="I317" s="153" t="s">
        <v>846</v>
      </c>
      <c r="J317" s="154">
        <v>2364</v>
      </c>
      <c r="K317" s="189">
        <v>0</v>
      </c>
      <c r="L317" s="190"/>
      <c r="M317" s="155">
        <f t="shared" si="4"/>
        <v>0</v>
      </c>
    </row>
    <row r="318" spans="1:13" s="117" customFormat="1" ht="12.75" customHeight="1">
      <c r="A318" s="147"/>
      <c r="B318" s="152"/>
      <c r="C318" s="152"/>
      <c r="D318" s="188" t="s">
        <v>599</v>
      </c>
      <c r="E318" s="188"/>
      <c r="F318" s="188"/>
      <c r="G318" s="153" t="s">
        <v>996</v>
      </c>
      <c r="H318" s="153" t="s">
        <v>1087</v>
      </c>
      <c r="I318" s="153" t="s">
        <v>937</v>
      </c>
      <c r="J318" s="154">
        <v>350.32</v>
      </c>
      <c r="K318" s="189">
        <v>350.32</v>
      </c>
      <c r="L318" s="190"/>
      <c r="M318" s="155">
        <f t="shared" si="4"/>
        <v>100000</v>
      </c>
    </row>
    <row r="319" spans="1:13" s="117" customFormat="1" ht="12.75" customHeight="1">
      <c r="A319" s="203" t="s">
        <v>452</v>
      </c>
      <c r="B319" s="203"/>
      <c r="C319" s="203"/>
      <c r="D319" s="203"/>
      <c r="E319" s="203"/>
      <c r="F319" s="203"/>
      <c r="G319" s="140" t="s">
        <v>1105</v>
      </c>
      <c r="H319" s="140"/>
      <c r="I319" s="140"/>
      <c r="J319" s="141">
        <v>5377045</v>
      </c>
      <c r="K319" s="191">
        <f>K320+K330+K333</f>
        <v>4819280.83</v>
      </c>
      <c r="L319" s="192"/>
      <c r="M319" s="142">
        <f t="shared" si="4"/>
        <v>89626.938773992035</v>
      </c>
    </row>
    <row r="320" spans="1:13" s="117" customFormat="1" ht="12.75" customHeight="1">
      <c r="A320" s="143"/>
      <c r="B320" s="193" t="s">
        <v>790</v>
      </c>
      <c r="C320" s="193"/>
      <c r="D320" s="193"/>
      <c r="E320" s="193"/>
      <c r="F320" s="193"/>
      <c r="G320" s="144" t="s">
        <v>1105</v>
      </c>
      <c r="H320" s="144" t="s">
        <v>791</v>
      </c>
      <c r="I320" s="144"/>
      <c r="J320" s="145">
        <v>5104591.8</v>
      </c>
      <c r="K320" s="194">
        <f>K321</f>
        <v>4570283.83</v>
      </c>
      <c r="L320" s="195"/>
      <c r="M320" s="146">
        <f t="shared" si="4"/>
        <v>89532.797313979143</v>
      </c>
    </row>
    <row r="321" spans="1:13" s="117" customFormat="1" ht="12.75" customHeight="1">
      <c r="A321" s="147"/>
      <c r="B321" s="148"/>
      <c r="C321" s="196" t="s">
        <v>1106</v>
      </c>
      <c r="D321" s="196"/>
      <c r="E321" s="196"/>
      <c r="F321" s="196"/>
      <c r="G321" s="149" t="s">
        <v>1105</v>
      </c>
      <c r="H321" s="149" t="s">
        <v>1107</v>
      </c>
      <c r="I321" s="149"/>
      <c r="J321" s="150">
        <v>5104591.8</v>
      </c>
      <c r="K321" s="197">
        <f>SUM(K322:L329)</f>
        <v>4570283.83</v>
      </c>
      <c r="L321" s="198"/>
      <c r="M321" s="151">
        <f t="shared" si="4"/>
        <v>89532.797313979143</v>
      </c>
    </row>
    <row r="322" spans="1:13" s="117" customFormat="1" ht="12.75" customHeight="1">
      <c r="A322" s="147"/>
      <c r="B322" s="152"/>
      <c r="C322" s="152"/>
      <c r="D322" s="188" t="s">
        <v>564</v>
      </c>
      <c r="E322" s="188"/>
      <c r="F322" s="188"/>
      <c r="G322" s="153" t="s">
        <v>1105</v>
      </c>
      <c r="H322" s="153" t="s">
        <v>1107</v>
      </c>
      <c r="I322" s="153" t="s">
        <v>1108</v>
      </c>
      <c r="J322" s="154">
        <v>2293865.98</v>
      </c>
      <c r="K322" s="189">
        <v>2293865.98</v>
      </c>
      <c r="L322" s="190"/>
      <c r="M322" s="155">
        <f t="shared" si="4"/>
        <v>100000</v>
      </c>
    </row>
    <row r="323" spans="1:13" s="117" customFormat="1" ht="12.75" customHeight="1">
      <c r="A323" s="147"/>
      <c r="B323" s="152"/>
      <c r="C323" s="152"/>
      <c r="D323" s="188" t="s">
        <v>565</v>
      </c>
      <c r="E323" s="188"/>
      <c r="F323" s="188"/>
      <c r="G323" s="153" t="s">
        <v>1105</v>
      </c>
      <c r="H323" s="153" t="s">
        <v>1107</v>
      </c>
      <c r="I323" s="153" t="s">
        <v>1109</v>
      </c>
      <c r="J323" s="154">
        <v>73013.77</v>
      </c>
      <c r="K323" s="189">
        <v>24900</v>
      </c>
      <c r="L323" s="190"/>
      <c r="M323" s="155">
        <f t="shared" si="4"/>
        <v>34103.15615807812</v>
      </c>
    </row>
    <row r="324" spans="1:13" s="117" customFormat="1" ht="12.75" customHeight="1">
      <c r="A324" s="147"/>
      <c r="B324" s="152"/>
      <c r="C324" s="152"/>
      <c r="D324" s="188" t="s">
        <v>566</v>
      </c>
      <c r="E324" s="188"/>
      <c r="F324" s="188"/>
      <c r="G324" s="153" t="s">
        <v>1105</v>
      </c>
      <c r="H324" s="153" t="s">
        <v>1107</v>
      </c>
      <c r="I324" s="153" t="s">
        <v>1110</v>
      </c>
      <c r="J324" s="154">
        <v>215000</v>
      </c>
      <c r="K324" s="189">
        <v>61000</v>
      </c>
      <c r="L324" s="190"/>
      <c r="M324" s="155">
        <f t="shared" ref="M324:M386" si="5">K324/J324*100*1000</f>
        <v>28372.093023255809</v>
      </c>
    </row>
    <row r="325" spans="1:13" s="117" customFormat="1" ht="12.75" customHeight="1">
      <c r="A325" s="147"/>
      <c r="B325" s="152"/>
      <c r="C325" s="152"/>
      <c r="D325" s="188" t="s">
        <v>567</v>
      </c>
      <c r="E325" s="188"/>
      <c r="F325" s="188"/>
      <c r="G325" s="153" t="s">
        <v>1105</v>
      </c>
      <c r="H325" s="153" t="s">
        <v>1107</v>
      </c>
      <c r="I325" s="153" t="s">
        <v>1111</v>
      </c>
      <c r="J325" s="154">
        <v>1000</v>
      </c>
      <c r="K325" s="189">
        <v>1000</v>
      </c>
      <c r="L325" s="190"/>
      <c r="M325" s="155">
        <f t="shared" si="5"/>
        <v>100000</v>
      </c>
    </row>
    <row r="326" spans="1:13" s="117" customFormat="1" ht="12.75" customHeight="1">
      <c r="A326" s="147"/>
      <c r="B326" s="152"/>
      <c r="C326" s="152"/>
      <c r="D326" s="188" t="s">
        <v>568</v>
      </c>
      <c r="E326" s="188"/>
      <c r="F326" s="188"/>
      <c r="G326" s="153" t="s">
        <v>1105</v>
      </c>
      <c r="H326" s="153" t="s">
        <v>1107</v>
      </c>
      <c r="I326" s="153" t="s">
        <v>1112</v>
      </c>
      <c r="J326" s="154">
        <v>283900</v>
      </c>
      <c r="K326" s="189">
        <v>34122.85</v>
      </c>
      <c r="L326" s="190"/>
      <c r="M326" s="155">
        <f t="shared" si="5"/>
        <v>12019.320183163085</v>
      </c>
    </row>
    <row r="327" spans="1:13" s="117" customFormat="1" ht="12.75" customHeight="1">
      <c r="A327" s="147"/>
      <c r="B327" s="152"/>
      <c r="C327" s="152"/>
      <c r="D327" s="188" t="s">
        <v>624</v>
      </c>
      <c r="E327" s="188"/>
      <c r="F327" s="188"/>
      <c r="G327" s="153" t="s">
        <v>1105</v>
      </c>
      <c r="H327" s="153" t="s">
        <v>1107</v>
      </c>
      <c r="I327" s="153" t="s">
        <v>1113</v>
      </c>
      <c r="J327" s="154">
        <v>16000</v>
      </c>
      <c r="K327" s="189">
        <v>16000</v>
      </c>
      <c r="L327" s="190"/>
      <c r="M327" s="155">
        <f t="shared" si="5"/>
        <v>100000</v>
      </c>
    </row>
    <row r="328" spans="1:13" s="117" customFormat="1" ht="12.75" customHeight="1">
      <c r="A328" s="147"/>
      <c r="B328" s="152"/>
      <c r="C328" s="152"/>
      <c r="D328" s="188" t="s">
        <v>616</v>
      </c>
      <c r="E328" s="188"/>
      <c r="F328" s="188"/>
      <c r="G328" s="153" t="s">
        <v>1105</v>
      </c>
      <c r="H328" s="153" t="s">
        <v>1107</v>
      </c>
      <c r="I328" s="153" t="s">
        <v>1114</v>
      </c>
      <c r="J328" s="154">
        <v>253367.05</v>
      </c>
      <c r="K328" s="189">
        <v>170950</v>
      </c>
      <c r="L328" s="190"/>
      <c r="M328" s="155">
        <f t="shared" si="5"/>
        <v>67471.283262760495</v>
      </c>
    </row>
    <row r="329" spans="1:13" s="117" customFormat="1" ht="12.75" customHeight="1">
      <c r="A329" s="147"/>
      <c r="B329" s="152"/>
      <c r="C329" s="152"/>
      <c r="D329" s="188" t="s">
        <v>619</v>
      </c>
      <c r="E329" s="188"/>
      <c r="F329" s="188"/>
      <c r="G329" s="153" t="s">
        <v>1105</v>
      </c>
      <c r="H329" s="153" t="s">
        <v>1107</v>
      </c>
      <c r="I329" s="153" t="s">
        <v>1115</v>
      </c>
      <c r="J329" s="154">
        <v>1968445</v>
      </c>
      <c r="K329" s="189">
        <v>1968445</v>
      </c>
      <c r="L329" s="190"/>
      <c r="M329" s="155">
        <f t="shared" si="5"/>
        <v>100000</v>
      </c>
    </row>
    <row r="330" spans="1:13" s="117" customFormat="1" ht="12.75" customHeight="1">
      <c r="A330" s="143"/>
      <c r="B330" s="193" t="s">
        <v>808</v>
      </c>
      <c r="C330" s="193"/>
      <c r="D330" s="193"/>
      <c r="E330" s="193"/>
      <c r="F330" s="193"/>
      <c r="G330" s="144" t="s">
        <v>1105</v>
      </c>
      <c r="H330" s="144" t="s">
        <v>809</v>
      </c>
      <c r="I330" s="144"/>
      <c r="J330" s="145">
        <v>242453.2</v>
      </c>
      <c r="K330" s="194">
        <f>K331</f>
        <v>218997</v>
      </c>
      <c r="L330" s="195"/>
      <c r="M330" s="146">
        <f t="shared" si="5"/>
        <v>90325.473122235548</v>
      </c>
    </row>
    <row r="331" spans="1:13" s="117" customFormat="1" ht="12.75" customHeight="1">
      <c r="A331" s="147"/>
      <c r="B331" s="148"/>
      <c r="C331" s="196" t="s">
        <v>810</v>
      </c>
      <c r="D331" s="196"/>
      <c r="E331" s="196"/>
      <c r="F331" s="196"/>
      <c r="G331" s="149" t="s">
        <v>1105</v>
      </c>
      <c r="H331" s="149" t="s">
        <v>811</v>
      </c>
      <c r="I331" s="149"/>
      <c r="J331" s="150">
        <v>242453.2</v>
      </c>
      <c r="K331" s="197">
        <f>K332</f>
        <v>218997</v>
      </c>
      <c r="L331" s="198"/>
      <c r="M331" s="151">
        <f t="shared" si="5"/>
        <v>90325.473122235548</v>
      </c>
    </row>
    <row r="332" spans="1:13" s="117" customFormat="1" ht="12.75" customHeight="1">
      <c r="A332" s="147"/>
      <c r="B332" s="152"/>
      <c r="C332" s="152"/>
      <c r="D332" s="188" t="s">
        <v>574</v>
      </c>
      <c r="E332" s="188"/>
      <c r="F332" s="188"/>
      <c r="G332" s="153" t="s">
        <v>1105</v>
      </c>
      <c r="H332" s="153" t="s">
        <v>811</v>
      </c>
      <c r="I332" s="153" t="s">
        <v>812</v>
      </c>
      <c r="J332" s="154">
        <v>242453.2</v>
      </c>
      <c r="K332" s="189">
        <v>218997</v>
      </c>
      <c r="L332" s="190"/>
      <c r="M332" s="155">
        <f t="shared" si="5"/>
        <v>90325.473122235548</v>
      </c>
    </row>
    <row r="333" spans="1:13" s="117" customFormat="1" ht="12.75" customHeight="1">
      <c r="A333" s="143"/>
      <c r="B333" s="193" t="s">
        <v>816</v>
      </c>
      <c r="C333" s="193"/>
      <c r="D333" s="193"/>
      <c r="E333" s="193"/>
      <c r="F333" s="193"/>
      <c r="G333" s="144" t="s">
        <v>1105</v>
      </c>
      <c r="H333" s="144" t="s">
        <v>817</v>
      </c>
      <c r="I333" s="144"/>
      <c r="J333" s="145">
        <v>30000</v>
      </c>
      <c r="K333" s="194">
        <f>K334</f>
        <v>30000</v>
      </c>
      <c r="L333" s="195"/>
      <c r="M333" s="146">
        <f t="shared" si="5"/>
        <v>100000</v>
      </c>
    </row>
    <row r="334" spans="1:13" s="117" customFormat="1" ht="12.75" customHeight="1">
      <c r="A334" s="147"/>
      <c r="B334" s="148"/>
      <c r="C334" s="196" t="s">
        <v>818</v>
      </c>
      <c r="D334" s="196"/>
      <c r="E334" s="196"/>
      <c r="F334" s="196"/>
      <c r="G334" s="149" t="s">
        <v>1105</v>
      </c>
      <c r="H334" s="149" t="s">
        <v>819</v>
      </c>
      <c r="I334" s="149"/>
      <c r="J334" s="150">
        <v>30000</v>
      </c>
      <c r="K334" s="197">
        <f>K335</f>
        <v>30000</v>
      </c>
      <c r="L334" s="198"/>
      <c r="M334" s="151">
        <f t="shared" si="5"/>
        <v>100000</v>
      </c>
    </row>
    <row r="335" spans="1:13" s="117" customFormat="1" ht="12.75" customHeight="1">
      <c r="A335" s="147"/>
      <c r="B335" s="152"/>
      <c r="C335" s="152"/>
      <c r="D335" s="188" t="s">
        <v>563</v>
      </c>
      <c r="E335" s="188"/>
      <c r="F335" s="188"/>
      <c r="G335" s="153" t="s">
        <v>1105</v>
      </c>
      <c r="H335" s="153" t="s">
        <v>819</v>
      </c>
      <c r="I335" s="153" t="s">
        <v>794</v>
      </c>
      <c r="J335" s="154">
        <v>30000</v>
      </c>
      <c r="K335" s="189">
        <v>30000</v>
      </c>
      <c r="L335" s="190"/>
      <c r="M335" s="155">
        <f t="shared" si="5"/>
        <v>100000</v>
      </c>
    </row>
    <row r="336" spans="1:13" s="117" customFormat="1" ht="12.75" customHeight="1">
      <c r="A336" s="203" t="s">
        <v>449</v>
      </c>
      <c r="B336" s="203"/>
      <c r="C336" s="203"/>
      <c r="D336" s="203"/>
      <c r="E336" s="203"/>
      <c r="F336" s="203"/>
      <c r="G336" s="140" t="s">
        <v>1116</v>
      </c>
      <c r="H336" s="140"/>
      <c r="I336" s="140"/>
      <c r="J336" s="141">
        <v>4075930</v>
      </c>
      <c r="K336" s="191">
        <f>K337+K344+K350</f>
        <v>3963826.12</v>
      </c>
      <c r="L336" s="192"/>
      <c r="M336" s="142">
        <f t="shared" si="5"/>
        <v>97249.612235735156</v>
      </c>
    </row>
    <row r="337" spans="1:13" s="117" customFormat="1" ht="12.75" customHeight="1">
      <c r="A337" s="143"/>
      <c r="B337" s="193" t="s">
        <v>790</v>
      </c>
      <c r="C337" s="193"/>
      <c r="D337" s="193"/>
      <c r="E337" s="193"/>
      <c r="F337" s="193"/>
      <c r="G337" s="144" t="s">
        <v>1116</v>
      </c>
      <c r="H337" s="144" t="s">
        <v>791</v>
      </c>
      <c r="I337" s="144"/>
      <c r="J337" s="145">
        <v>3667230</v>
      </c>
      <c r="K337" s="194">
        <f>K338</f>
        <v>3615951.12</v>
      </c>
      <c r="L337" s="195"/>
      <c r="M337" s="146">
        <f t="shared" si="5"/>
        <v>98601.699920648563</v>
      </c>
    </row>
    <row r="338" spans="1:13" s="117" customFormat="1" ht="12.75" customHeight="1">
      <c r="A338" s="147"/>
      <c r="B338" s="148"/>
      <c r="C338" s="196" t="s">
        <v>792</v>
      </c>
      <c r="D338" s="196"/>
      <c r="E338" s="196"/>
      <c r="F338" s="196"/>
      <c r="G338" s="149" t="s">
        <v>1116</v>
      </c>
      <c r="H338" s="149" t="s">
        <v>793</v>
      </c>
      <c r="I338" s="149"/>
      <c r="J338" s="150">
        <v>3667230</v>
      </c>
      <c r="K338" s="197">
        <f>K339+K340+K341+K342+K343</f>
        <v>3615951.12</v>
      </c>
      <c r="L338" s="198"/>
      <c r="M338" s="151">
        <f t="shared" si="5"/>
        <v>98601.699920648563</v>
      </c>
    </row>
    <row r="339" spans="1:13" s="117" customFormat="1" ht="12.75" customHeight="1">
      <c r="A339" s="147"/>
      <c r="B339" s="152"/>
      <c r="C339" s="152"/>
      <c r="D339" s="188" t="s">
        <v>563</v>
      </c>
      <c r="E339" s="188"/>
      <c r="F339" s="188"/>
      <c r="G339" s="153" t="s">
        <v>1116</v>
      </c>
      <c r="H339" s="153" t="s">
        <v>793</v>
      </c>
      <c r="I339" s="153" t="s">
        <v>794</v>
      </c>
      <c r="J339" s="154">
        <v>10000</v>
      </c>
      <c r="K339" s="189">
        <v>0</v>
      </c>
      <c r="L339" s="190"/>
      <c r="M339" s="155">
        <f t="shared" si="5"/>
        <v>0</v>
      </c>
    </row>
    <row r="340" spans="1:13" s="117" customFormat="1" ht="12.75" customHeight="1">
      <c r="A340" s="147"/>
      <c r="B340" s="152"/>
      <c r="C340" s="152"/>
      <c r="D340" s="188" t="s">
        <v>564</v>
      </c>
      <c r="E340" s="188"/>
      <c r="F340" s="188"/>
      <c r="G340" s="153" t="s">
        <v>1116</v>
      </c>
      <c r="H340" s="153" t="s">
        <v>793</v>
      </c>
      <c r="I340" s="153" t="s">
        <v>1108</v>
      </c>
      <c r="J340" s="154">
        <v>1698330.12</v>
      </c>
      <c r="K340" s="189">
        <v>1698330.12</v>
      </c>
      <c r="L340" s="190"/>
      <c r="M340" s="155">
        <f t="shared" si="5"/>
        <v>100000</v>
      </c>
    </row>
    <row r="341" spans="1:13" s="117" customFormat="1" ht="12.75" customHeight="1">
      <c r="A341" s="147"/>
      <c r="B341" s="152"/>
      <c r="C341" s="152"/>
      <c r="D341" s="188" t="s">
        <v>565</v>
      </c>
      <c r="E341" s="188"/>
      <c r="F341" s="188"/>
      <c r="G341" s="153" t="s">
        <v>1116</v>
      </c>
      <c r="H341" s="153" t="s">
        <v>793</v>
      </c>
      <c r="I341" s="153" t="s">
        <v>1109</v>
      </c>
      <c r="J341" s="154">
        <v>74769.88</v>
      </c>
      <c r="K341" s="189">
        <v>43513</v>
      </c>
      <c r="L341" s="190"/>
      <c r="M341" s="155">
        <f t="shared" si="5"/>
        <v>58195.893854584225</v>
      </c>
    </row>
    <row r="342" spans="1:13" s="117" customFormat="1" ht="12.75" customHeight="1">
      <c r="A342" s="147"/>
      <c r="B342" s="152"/>
      <c r="C342" s="152"/>
      <c r="D342" s="188" t="s">
        <v>566</v>
      </c>
      <c r="E342" s="188"/>
      <c r="F342" s="188"/>
      <c r="G342" s="153" t="s">
        <v>1116</v>
      </c>
      <c r="H342" s="153" t="s">
        <v>793</v>
      </c>
      <c r="I342" s="153" t="s">
        <v>1110</v>
      </c>
      <c r="J342" s="154">
        <v>51200</v>
      </c>
      <c r="K342" s="189">
        <v>41178</v>
      </c>
      <c r="L342" s="190"/>
      <c r="M342" s="155">
        <f t="shared" si="5"/>
        <v>80425.78125</v>
      </c>
    </row>
    <row r="343" spans="1:13" s="117" customFormat="1" ht="12.75" customHeight="1">
      <c r="A343" s="147"/>
      <c r="B343" s="152"/>
      <c r="C343" s="152"/>
      <c r="D343" s="188" t="s">
        <v>620</v>
      </c>
      <c r="E343" s="188"/>
      <c r="F343" s="188"/>
      <c r="G343" s="153" t="s">
        <v>1116</v>
      </c>
      <c r="H343" s="153" t="s">
        <v>793</v>
      </c>
      <c r="I343" s="153" t="s">
        <v>1117</v>
      </c>
      <c r="J343" s="154">
        <v>1832930</v>
      </c>
      <c r="K343" s="189">
        <v>1832930</v>
      </c>
      <c r="L343" s="190"/>
      <c r="M343" s="155">
        <f t="shared" si="5"/>
        <v>100000</v>
      </c>
    </row>
    <row r="344" spans="1:13" s="117" customFormat="1" ht="12.75" customHeight="1">
      <c r="A344" s="143"/>
      <c r="B344" s="193" t="s">
        <v>808</v>
      </c>
      <c r="C344" s="193"/>
      <c r="D344" s="193"/>
      <c r="E344" s="193"/>
      <c r="F344" s="193"/>
      <c r="G344" s="144" t="s">
        <v>1116</v>
      </c>
      <c r="H344" s="144" t="s">
        <v>809</v>
      </c>
      <c r="I344" s="144"/>
      <c r="J344" s="145">
        <v>384200</v>
      </c>
      <c r="K344" s="194">
        <f>K345</f>
        <v>347875</v>
      </c>
      <c r="L344" s="195"/>
      <c r="M344" s="146">
        <f t="shared" si="5"/>
        <v>90545.288912024989</v>
      </c>
    </row>
    <row r="345" spans="1:13" s="117" customFormat="1" ht="12.75" customHeight="1">
      <c r="A345" s="147"/>
      <c r="B345" s="148"/>
      <c r="C345" s="196" t="s">
        <v>810</v>
      </c>
      <c r="D345" s="196"/>
      <c r="E345" s="196"/>
      <c r="F345" s="196"/>
      <c r="G345" s="149" t="s">
        <v>1116</v>
      </c>
      <c r="H345" s="149" t="s">
        <v>811</v>
      </c>
      <c r="I345" s="149"/>
      <c r="J345" s="150">
        <v>384200</v>
      </c>
      <c r="K345" s="197">
        <f>K346+K347+K348+K349</f>
        <v>347875</v>
      </c>
      <c r="L345" s="198"/>
      <c r="M345" s="151">
        <f t="shared" si="5"/>
        <v>90545.288912024989</v>
      </c>
    </row>
    <row r="346" spans="1:13" s="117" customFormat="1" ht="12.75" customHeight="1">
      <c r="A346" s="147"/>
      <c r="B346" s="152"/>
      <c r="C346" s="152"/>
      <c r="D346" s="188" t="s">
        <v>574</v>
      </c>
      <c r="E346" s="188"/>
      <c r="F346" s="188"/>
      <c r="G346" s="153" t="s">
        <v>1116</v>
      </c>
      <c r="H346" s="153" t="s">
        <v>811</v>
      </c>
      <c r="I346" s="153" t="s">
        <v>812</v>
      </c>
      <c r="J346" s="154">
        <v>45000</v>
      </c>
      <c r="K346" s="189">
        <v>14644</v>
      </c>
      <c r="L346" s="190"/>
      <c r="M346" s="155">
        <f t="shared" si="5"/>
        <v>32542.222222222223</v>
      </c>
    </row>
    <row r="347" spans="1:13" s="117" customFormat="1" ht="12.75" customHeight="1">
      <c r="A347" s="147"/>
      <c r="B347" s="152"/>
      <c r="C347" s="152"/>
      <c r="D347" s="188" t="s">
        <v>575</v>
      </c>
      <c r="E347" s="188"/>
      <c r="F347" s="188"/>
      <c r="G347" s="153" t="s">
        <v>1116</v>
      </c>
      <c r="H347" s="153" t="s">
        <v>811</v>
      </c>
      <c r="I347" s="153" t="s">
        <v>813</v>
      </c>
      <c r="J347" s="154">
        <v>277100</v>
      </c>
      <c r="K347" s="189">
        <v>276035</v>
      </c>
      <c r="L347" s="190"/>
      <c r="M347" s="155">
        <f t="shared" si="5"/>
        <v>99615.662215806573</v>
      </c>
    </row>
    <row r="348" spans="1:13" s="117" customFormat="1" ht="12.75" customHeight="1">
      <c r="A348" s="147"/>
      <c r="B348" s="152"/>
      <c r="C348" s="152"/>
      <c r="D348" s="188" t="s">
        <v>576</v>
      </c>
      <c r="E348" s="188"/>
      <c r="F348" s="188"/>
      <c r="G348" s="153" t="s">
        <v>1116</v>
      </c>
      <c r="H348" s="153" t="s">
        <v>811</v>
      </c>
      <c r="I348" s="153" t="s">
        <v>814</v>
      </c>
      <c r="J348" s="154">
        <v>55100</v>
      </c>
      <c r="K348" s="189">
        <v>54600</v>
      </c>
      <c r="L348" s="190"/>
      <c r="M348" s="155">
        <f t="shared" si="5"/>
        <v>99092.558983666051</v>
      </c>
    </row>
    <row r="349" spans="1:13" s="117" customFormat="1" ht="12.75" customHeight="1">
      <c r="A349" s="147"/>
      <c r="B349" s="152"/>
      <c r="C349" s="152"/>
      <c r="D349" s="188" t="s">
        <v>577</v>
      </c>
      <c r="E349" s="188"/>
      <c r="F349" s="188"/>
      <c r="G349" s="153" t="s">
        <v>1116</v>
      </c>
      <c r="H349" s="153" t="s">
        <v>811</v>
      </c>
      <c r="I349" s="153" t="s">
        <v>815</v>
      </c>
      <c r="J349" s="154">
        <v>7000</v>
      </c>
      <c r="K349" s="189">
        <v>2596</v>
      </c>
      <c r="L349" s="190"/>
      <c r="M349" s="155">
        <f t="shared" si="5"/>
        <v>37085.714285714283</v>
      </c>
    </row>
    <row r="350" spans="1:13" s="117" customFormat="1" ht="12.75" customHeight="1">
      <c r="A350" s="143"/>
      <c r="B350" s="193" t="s">
        <v>816</v>
      </c>
      <c r="C350" s="193"/>
      <c r="D350" s="193"/>
      <c r="E350" s="193"/>
      <c r="F350" s="193"/>
      <c r="G350" s="144" t="s">
        <v>1116</v>
      </c>
      <c r="H350" s="144" t="s">
        <v>817</v>
      </c>
      <c r="I350" s="144"/>
      <c r="J350" s="145">
        <v>24500</v>
      </c>
      <c r="K350" s="194">
        <f>K351</f>
        <v>0</v>
      </c>
      <c r="L350" s="195"/>
      <c r="M350" s="146">
        <f t="shared" si="5"/>
        <v>0</v>
      </c>
    </row>
    <row r="351" spans="1:13" s="117" customFormat="1" ht="12.75" customHeight="1">
      <c r="A351" s="147"/>
      <c r="B351" s="148"/>
      <c r="C351" s="196" t="s">
        <v>818</v>
      </c>
      <c r="D351" s="196"/>
      <c r="E351" s="196"/>
      <c r="F351" s="196"/>
      <c r="G351" s="149" t="s">
        <v>1116</v>
      </c>
      <c r="H351" s="149" t="s">
        <v>819</v>
      </c>
      <c r="I351" s="149"/>
      <c r="J351" s="150">
        <v>24500</v>
      </c>
      <c r="K351" s="197">
        <f>K352</f>
        <v>0</v>
      </c>
      <c r="L351" s="198"/>
      <c r="M351" s="151">
        <f t="shared" si="5"/>
        <v>0</v>
      </c>
    </row>
    <row r="352" spans="1:13" s="117" customFormat="1" ht="12.75" customHeight="1">
      <c r="A352" s="147"/>
      <c r="B352" s="152"/>
      <c r="C352" s="152"/>
      <c r="D352" s="188" t="s">
        <v>563</v>
      </c>
      <c r="E352" s="188"/>
      <c r="F352" s="188"/>
      <c r="G352" s="153" t="s">
        <v>1116</v>
      </c>
      <c r="H352" s="153" t="s">
        <v>819</v>
      </c>
      <c r="I352" s="153" t="s">
        <v>794</v>
      </c>
      <c r="J352" s="154">
        <v>24500</v>
      </c>
      <c r="K352" s="189">
        <v>0</v>
      </c>
      <c r="L352" s="190"/>
      <c r="M352" s="155">
        <f t="shared" si="5"/>
        <v>0</v>
      </c>
    </row>
    <row r="353" spans="1:13" s="117" customFormat="1" ht="12.75" customHeight="1">
      <c r="A353" s="203" t="s">
        <v>442</v>
      </c>
      <c r="B353" s="203"/>
      <c r="C353" s="203"/>
      <c r="D353" s="203"/>
      <c r="E353" s="203"/>
      <c r="F353" s="203"/>
      <c r="G353" s="140" t="s">
        <v>1118</v>
      </c>
      <c r="H353" s="140"/>
      <c r="I353" s="140"/>
      <c r="J353" s="141">
        <v>1358159181.5899999</v>
      </c>
      <c r="K353" s="191">
        <f>K354+K460+K467+K487+K536+K662+K668+K684+K711+K718+K729+K759</f>
        <v>1202186666.8999999</v>
      </c>
      <c r="L353" s="192"/>
      <c r="M353" s="142">
        <f t="shared" si="5"/>
        <v>88515.888505248498</v>
      </c>
    </row>
    <row r="354" spans="1:13" s="117" customFormat="1" ht="12.75" customHeight="1">
      <c r="A354" s="143"/>
      <c r="B354" s="193" t="s">
        <v>790</v>
      </c>
      <c r="C354" s="193"/>
      <c r="D354" s="193"/>
      <c r="E354" s="193"/>
      <c r="F354" s="193"/>
      <c r="G354" s="144" t="s">
        <v>1118</v>
      </c>
      <c r="H354" s="144" t="s">
        <v>791</v>
      </c>
      <c r="I354" s="144"/>
      <c r="J354" s="145">
        <v>368884601.19999999</v>
      </c>
      <c r="K354" s="218">
        <f>K355+K357+K359+K392</f>
        <v>346781555.71999997</v>
      </c>
      <c r="L354" s="219"/>
      <c r="M354" s="146">
        <f t="shared" si="5"/>
        <v>94008.140917756464</v>
      </c>
    </row>
    <row r="355" spans="1:13" s="117" customFormat="1" ht="12.75" customHeight="1">
      <c r="A355" s="147"/>
      <c r="B355" s="148"/>
      <c r="C355" s="196" t="s">
        <v>1119</v>
      </c>
      <c r="D355" s="196"/>
      <c r="E355" s="196"/>
      <c r="F355" s="196"/>
      <c r="G355" s="149" t="s">
        <v>1118</v>
      </c>
      <c r="H355" s="149" t="s">
        <v>1120</v>
      </c>
      <c r="I355" s="149"/>
      <c r="J355" s="150">
        <v>2134690</v>
      </c>
      <c r="K355" s="197">
        <f>K356</f>
        <v>2134690</v>
      </c>
      <c r="L355" s="198"/>
      <c r="M355" s="151">
        <f t="shared" si="5"/>
        <v>100000</v>
      </c>
    </row>
    <row r="356" spans="1:13" s="117" customFormat="1" ht="12.75" customHeight="1">
      <c r="A356" s="147"/>
      <c r="B356" s="152"/>
      <c r="C356" s="152"/>
      <c r="D356" s="188" t="s">
        <v>621</v>
      </c>
      <c r="E356" s="188"/>
      <c r="F356" s="188"/>
      <c r="G356" s="153" t="s">
        <v>1118</v>
      </c>
      <c r="H356" s="153" t="s">
        <v>1120</v>
      </c>
      <c r="I356" s="153" t="s">
        <v>1121</v>
      </c>
      <c r="J356" s="154">
        <v>2134690</v>
      </c>
      <c r="K356" s="189">
        <v>2134690</v>
      </c>
      <c r="L356" s="190"/>
      <c r="M356" s="155">
        <f t="shared" si="5"/>
        <v>100000</v>
      </c>
    </row>
    <row r="357" spans="1:13" s="117" customFormat="1" ht="12.75" customHeight="1">
      <c r="A357" s="147"/>
      <c r="B357" s="148"/>
      <c r="C357" s="196" t="s">
        <v>1106</v>
      </c>
      <c r="D357" s="196"/>
      <c r="E357" s="196"/>
      <c r="F357" s="196"/>
      <c r="G357" s="149" t="s">
        <v>1118</v>
      </c>
      <c r="H357" s="149" t="s">
        <v>1107</v>
      </c>
      <c r="I357" s="149"/>
      <c r="J357" s="150">
        <v>260902.91</v>
      </c>
      <c r="K357" s="197">
        <f>K358</f>
        <v>260902.91</v>
      </c>
      <c r="L357" s="198"/>
      <c r="M357" s="151">
        <f t="shared" si="5"/>
        <v>100000</v>
      </c>
    </row>
    <row r="358" spans="1:13" s="117" customFormat="1" ht="12.75" customHeight="1">
      <c r="A358" s="147"/>
      <c r="B358" s="152"/>
      <c r="C358" s="152"/>
      <c r="D358" s="188" t="s">
        <v>599</v>
      </c>
      <c r="E358" s="188"/>
      <c r="F358" s="188"/>
      <c r="G358" s="153" t="s">
        <v>1118</v>
      </c>
      <c r="H358" s="153" t="s">
        <v>1107</v>
      </c>
      <c r="I358" s="153" t="s">
        <v>937</v>
      </c>
      <c r="J358" s="154">
        <v>260902.91</v>
      </c>
      <c r="K358" s="189">
        <v>260902.91</v>
      </c>
      <c r="L358" s="190"/>
      <c r="M358" s="155">
        <f t="shared" si="5"/>
        <v>100000</v>
      </c>
    </row>
    <row r="359" spans="1:13" s="117" customFormat="1" ht="12.75" customHeight="1">
      <c r="A359" s="147"/>
      <c r="B359" s="148"/>
      <c r="C359" s="196" t="s">
        <v>1122</v>
      </c>
      <c r="D359" s="196"/>
      <c r="E359" s="196"/>
      <c r="F359" s="196"/>
      <c r="G359" s="149" t="s">
        <v>1118</v>
      </c>
      <c r="H359" s="149" t="s">
        <v>1123</v>
      </c>
      <c r="I359" s="149"/>
      <c r="J359" s="150">
        <v>131958335.26000001</v>
      </c>
      <c r="K359" s="197">
        <f>SUM(K360:L391)</f>
        <v>122582902.39</v>
      </c>
      <c r="L359" s="198"/>
      <c r="M359" s="151">
        <f t="shared" si="5"/>
        <v>92895.156754192605</v>
      </c>
    </row>
    <row r="360" spans="1:13" s="117" customFormat="1" ht="12.75" customHeight="1">
      <c r="A360" s="147"/>
      <c r="B360" s="152"/>
      <c r="C360" s="152"/>
      <c r="D360" s="188" t="s">
        <v>1124</v>
      </c>
      <c r="E360" s="188"/>
      <c r="F360" s="188"/>
      <c r="G360" s="153" t="s">
        <v>1118</v>
      </c>
      <c r="H360" s="153" t="s">
        <v>1123</v>
      </c>
      <c r="I360" s="153" t="s">
        <v>1125</v>
      </c>
      <c r="J360" s="154">
        <v>9280</v>
      </c>
      <c r="K360" s="189">
        <v>0</v>
      </c>
      <c r="L360" s="190"/>
      <c r="M360" s="155">
        <f t="shared" si="5"/>
        <v>0</v>
      </c>
    </row>
    <row r="361" spans="1:13" s="117" customFormat="1" ht="12.75" customHeight="1">
      <c r="A361" s="147"/>
      <c r="B361" s="152"/>
      <c r="C361" s="152"/>
      <c r="D361" s="188" t="s">
        <v>827</v>
      </c>
      <c r="E361" s="188"/>
      <c r="F361" s="188"/>
      <c r="G361" s="153" t="s">
        <v>1118</v>
      </c>
      <c r="H361" s="153" t="s">
        <v>1123</v>
      </c>
      <c r="I361" s="153" t="s">
        <v>828</v>
      </c>
      <c r="J361" s="154">
        <v>49820.639999999999</v>
      </c>
      <c r="K361" s="189">
        <v>49755</v>
      </c>
      <c r="L361" s="190"/>
      <c r="M361" s="155">
        <f t="shared" si="5"/>
        <v>99868.247376990737</v>
      </c>
    </row>
    <row r="362" spans="1:13" s="117" customFormat="1" ht="12.75" customHeight="1">
      <c r="A362" s="147"/>
      <c r="B362" s="152"/>
      <c r="C362" s="152"/>
      <c r="D362" s="188" t="s">
        <v>1126</v>
      </c>
      <c r="E362" s="188"/>
      <c r="F362" s="188"/>
      <c r="G362" s="153" t="s">
        <v>1118</v>
      </c>
      <c r="H362" s="153" t="s">
        <v>1123</v>
      </c>
      <c r="I362" s="153" t="s">
        <v>1127</v>
      </c>
      <c r="J362" s="154">
        <v>325376.56</v>
      </c>
      <c r="K362" s="189">
        <v>325320</v>
      </c>
      <c r="L362" s="190"/>
      <c r="M362" s="155">
        <f t="shared" si="5"/>
        <v>99982.61706374916</v>
      </c>
    </row>
    <row r="363" spans="1:13" s="117" customFormat="1" ht="12.75" customHeight="1">
      <c r="A363" s="147"/>
      <c r="B363" s="152"/>
      <c r="C363" s="152"/>
      <c r="D363" s="188" t="s">
        <v>845</v>
      </c>
      <c r="E363" s="188"/>
      <c r="F363" s="188"/>
      <c r="G363" s="153" t="s">
        <v>1118</v>
      </c>
      <c r="H363" s="153" t="s">
        <v>1123</v>
      </c>
      <c r="I363" s="153" t="s">
        <v>846</v>
      </c>
      <c r="J363" s="154">
        <v>4558.17</v>
      </c>
      <c r="K363" s="189">
        <v>4558</v>
      </c>
      <c r="L363" s="190"/>
      <c r="M363" s="155">
        <f t="shared" si="5"/>
        <v>99996.270433090467</v>
      </c>
    </row>
    <row r="364" spans="1:13" s="117" customFormat="1" ht="12.75" customHeight="1">
      <c r="A364" s="147"/>
      <c r="B364" s="152"/>
      <c r="C364" s="152"/>
      <c r="D364" s="188" t="s">
        <v>988</v>
      </c>
      <c r="E364" s="188"/>
      <c r="F364" s="188"/>
      <c r="G364" s="153" t="s">
        <v>1118</v>
      </c>
      <c r="H364" s="153" t="s">
        <v>1123</v>
      </c>
      <c r="I364" s="153" t="s">
        <v>989</v>
      </c>
      <c r="J364" s="154">
        <v>42033</v>
      </c>
      <c r="K364" s="189">
        <v>22150</v>
      </c>
      <c r="L364" s="190"/>
      <c r="M364" s="155">
        <f t="shared" si="5"/>
        <v>52696.690695405989</v>
      </c>
    </row>
    <row r="365" spans="1:13" s="117" customFormat="1" ht="12.75" customHeight="1">
      <c r="A365" s="147"/>
      <c r="B365" s="152"/>
      <c r="C365" s="152"/>
      <c r="D365" s="188" t="s">
        <v>1128</v>
      </c>
      <c r="E365" s="188"/>
      <c r="F365" s="188"/>
      <c r="G365" s="153" t="s">
        <v>1118</v>
      </c>
      <c r="H365" s="153" t="s">
        <v>1123</v>
      </c>
      <c r="I365" s="153" t="s">
        <v>1129</v>
      </c>
      <c r="J365" s="154">
        <v>310000</v>
      </c>
      <c r="K365" s="189">
        <v>149000</v>
      </c>
      <c r="L365" s="190"/>
      <c r="M365" s="155">
        <f t="shared" si="5"/>
        <v>48064.516129032258</v>
      </c>
    </row>
    <row r="366" spans="1:13" s="117" customFormat="1" ht="12.75" customHeight="1">
      <c r="A366" s="147"/>
      <c r="B366" s="152"/>
      <c r="C366" s="152"/>
      <c r="D366" s="188" t="s">
        <v>1130</v>
      </c>
      <c r="E366" s="188"/>
      <c r="F366" s="188"/>
      <c r="G366" s="153" t="s">
        <v>1118</v>
      </c>
      <c r="H366" s="153" t="s">
        <v>1123</v>
      </c>
      <c r="I366" s="153" t="s">
        <v>1131</v>
      </c>
      <c r="J366" s="154">
        <v>1076000</v>
      </c>
      <c r="K366" s="189">
        <v>0</v>
      </c>
      <c r="L366" s="190"/>
      <c r="M366" s="155">
        <f t="shared" si="5"/>
        <v>0</v>
      </c>
    </row>
    <row r="367" spans="1:13" s="117" customFormat="1" ht="12.75" customHeight="1">
      <c r="A367" s="147"/>
      <c r="B367" s="152"/>
      <c r="C367" s="152"/>
      <c r="D367" s="188" t="s">
        <v>622</v>
      </c>
      <c r="E367" s="188"/>
      <c r="F367" s="188"/>
      <c r="G367" s="153" t="s">
        <v>1118</v>
      </c>
      <c r="H367" s="153" t="s">
        <v>1123</v>
      </c>
      <c r="I367" s="153" t="s">
        <v>1132</v>
      </c>
      <c r="J367" s="154">
        <v>500000</v>
      </c>
      <c r="K367" s="189">
        <v>299350</v>
      </c>
      <c r="L367" s="190"/>
      <c r="M367" s="155">
        <f t="shared" si="5"/>
        <v>59870.000000000007</v>
      </c>
    </row>
    <row r="368" spans="1:13" s="117" customFormat="1" ht="12.75" customHeight="1">
      <c r="A368" s="147"/>
      <c r="B368" s="152"/>
      <c r="C368" s="152"/>
      <c r="D368" s="188" t="s">
        <v>563</v>
      </c>
      <c r="E368" s="188"/>
      <c r="F368" s="188"/>
      <c r="G368" s="153" t="s">
        <v>1118</v>
      </c>
      <c r="H368" s="153" t="s">
        <v>1123</v>
      </c>
      <c r="I368" s="153" t="s">
        <v>794</v>
      </c>
      <c r="J368" s="154">
        <v>30000</v>
      </c>
      <c r="K368" s="189">
        <v>8000</v>
      </c>
      <c r="L368" s="190"/>
      <c r="M368" s="155">
        <f t="shared" si="5"/>
        <v>26666.666666666668</v>
      </c>
    </row>
    <row r="369" spans="1:13" s="117" customFormat="1" ht="12.75" customHeight="1">
      <c r="A369" s="147"/>
      <c r="B369" s="152"/>
      <c r="C369" s="152"/>
      <c r="D369" s="188" t="s">
        <v>564</v>
      </c>
      <c r="E369" s="188"/>
      <c r="F369" s="188"/>
      <c r="G369" s="153" t="s">
        <v>1118</v>
      </c>
      <c r="H369" s="153" t="s">
        <v>1123</v>
      </c>
      <c r="I369" s="153" t="s">
        <v>1133</v>
      </c>
      <c r="J369" s="154">
        <v>644589</v>
      </c>
      <c r="K369" s="189">
        <v>644589</v>
      </c>
      <c r="L369" s="190"/>
      <c r="M369" s="155">
        <f t="shared" si="5"/>
        <v>100000</v>
      </c>
    </row>
    <row r="370" spans="1:13" s="117" customFormat="1" ht="12.75" customHeight="1">
      <c r="A370" s="147"/>
      <c r="B370" s="152"/>
      <c r="C370" s="152"/>
      <c r="D370" s="188" t="s">
        <v>564</v>
      </c>
      <c r="E370" s="188"/>
      <c r="F370" s="188"/>
      <c r="G370" s="153" t="s">
        <v>1118</v>
      </c>
      <c r="H370" s="153" t="s">
        <v>1123</v>
      </c>
      <c r="I370" s="153" t="s">
        <v>1134</v>
      </c>
      <c r="J370" s="154">
        <v>81464921.650000006</v>
      </c>
      <c r="K370" s="189">
        <v>81464921.650000006</v>
      </c>
      <c r="L370" s="190"/>
      <c r="M370" s="155">
        <f t="shared" si="5"/>
        <v>100000</v>
      </c>
    </row>
    <row r="371" spans="1:13" s="117" customFormat="1" ht="12.75" customHeight="1">
      <c r="A371" s="147"/>
      <c r="B371" s="152"/>
      <c r="C371" s="152"/>
      <c r="D371" s="188" t="s">
        <v>579</v>
      </c>
      <c r="E371" s="188"/>
      <c r="F371" s="188"/>
      <c r="G371" s="153" t="s">
        <v>1118</v>
      </c>
      <c r="H371" s="153" t="s">
        <v>1123</v>
      </c>
      <c r="I371" s="153" t="s">
        <v>1135</v>
      </c>
      <c r="J371" s="154">
        <v>8006893.9500000002</v>
      </c>
      <c r="K371" s="189">
        <v>8006893.9500000002</v>
      </c>
      <c r="L371" s="190"/>
      <c r="M371" s="155">
        <f t="shared" si="5"/>
        <v>100000</v>
      </c>
    </row>
    <row r="372" spans="1:13" s="117" customFormat="1" ht="12.75" customHeight="1">
      <c r="A372" s="147"/>
      <c r="B372" s="152"/>
      <c r="C372" s="152"/>
      <c r="D372" s="188" t="s">
        <v>565</v>
      </c>
      <c r="E372" s="188"/>
      <c r="F372" s="188"/>
      <c r="G372" s="153" t="s">
        <v>1118</v>
      </c>
      <c r="H372" s="153" t="s">
        <v>1123</v>
      </c>
      <c r="I372" s="153" t="s">
        <v>1136</v>
      </c>
      <c r="J372" s="154">
        <v>2570887.7799999998</v>
      </c>
      <c r="K372" s="189">
        <v>1906031.71</v>
      </c>
      <c r="L372" s="190"/>
      <c r="M372" s="155">
        <f t="shared" si="5"/>
        <v>74139.047407195656</v>
      </c>
    </row>
    <row r="373" spans="1:13" s="117" customFormat="1" ht="12.75" customHeight="1">
      <c r="A373" s="147"/>
      <c r="B373" s="152"/>
      <c r="C373" s="152"/>
      <c r="D373" s="188" t="s">
        <v>566</v>
      </c>
      <c r="E373" s="188"/>
      <c r="F373" s="188"/>
      <c r="G373" s="153" t="s">
        <v>1118</v>
      </c>
      <c r="H373" s="153" t="s">
        <v>1123</v>
      </c>
      <c r="I373" s="153" t="s">
        <v>1137</v>
      </c>
      <c r="J373" s="154">
        <v>2067800</v>
      </c>
      <c r="K373" s="189">
        <v>1846788</v>
      </c>
      <c r="L373" s="190"/>
      <c r="M373" s="155">
        <f t="shared" si="5"/>
        <v>89311.732275848728</v>
      </c>
    </row>
    <row r="374" spans="1:13" s="117" customFormat="1" ht="12.75" customHeight="1">
      <c r="A374" s="147"/>
      <c r="B374" s="152"/>
      <c r="C374" s="152"/>
      <c r="D374" s="188" t="s">
        <v>567</v>
      </c>
      <c r="E374" s="188"/>
      <c r="F374" s="188"/>
      <c r="G374" s="153" t="s">
        <v>1118</v>
      </c>
      <c r="H374" s="153" t="s">
        <v>1123</v>
      </c>
      <c r="I374" s="153" t="s">
        <v>1138</v>
      </c>
      <c r="J374" s="154">
        <v>2325000</v>
      </c>
      <c r="K374" s="189">
        <v>2126539</v>
      </c>
      <c r="L374" s="190"/>
      <c r="M374" s="155">
        <f t="shared" si="5"/>
        <v>91464.043010752692</v>
      </c>
    </row>
    <row r="375" spans="1:13" s="117" customFormat="1" ht="12.75" customHeight="1">
      <c r="A375" s="147"/>
      <c r="B375" s="152"/>
      <c r="C375" s="152"/>
      <c r="D375" s="188" t="s">
        <v>568</v>
      </c>
      <c r="E375" s="188"/>
      <c r="F375" s="188"/>
      <c r="G375" s="153" t="s">
        <v>1118</v>
      </c>
      <c r="H375" s="153" t="s">
        <v>1123</v>
      </c>
      <c r="I375" s="153" t="s">
        <v>1139</v>
      </c>
      <c r="J375" s="154">
        <v>2058967</v>
      </c>
      <c r="K375" s="189">
        <v>1463395</v>
      </c>
      <c r="L375" s="190"/>
      <c r="M375" s="155">
        <f t="shared" si="5"/>
        <v>71074.232855601862</v>
      </c>
    </row>
    <row r="376" spans="1:13" s="117" customFormat="1" ht="12.75" customHeight="1">
      <c r="A376" s="147"/>
      <c r="B376" s="152"/>
      <c r="C376" s="152"/>
      <c r="D376" s="188" t="s">
        <v>582</v>
      </c>
      <c r="E376" s="188"/>
      <c r="F376" s="188"/>
      <c r="G376" s="153" t="s">
        <v>1118</v>
      </c>
      <c r="H376" s="153" t="s">
        <v>1123</v>
      </c>
      <c r="I376" s="153" t="s">
        <v>1140</v>
      </c>
      <c r="J376" s="154">
        <v>158800</v>
      </c>
      <c r="K376" s="189">
        <v>132000</v>
      </c>
      <c r="L376" s="190"/>
      <c r="M376" s="155">
        <f t="shared" si="5"/>
        <v>83123.425692695222</v>
      </c>
    </row>
    <row r="377" spans="1:13" s="117" customFormat="1" ht="12.75" customHeight="1">
      <c r="A377" s="147"/>
      <c r="B377" s="152"/>
      <c r="C377" s="152"/>
      <c r="D377" s="188" t="s">
        <v>628</v>
      </c>
      <c r="E377" s="188"/>
      <c r="F377" s="188"/>
      <c r="G377" s="153" t="s">
        <v>1118</v>
      </c>
      <c r="H377" s="153" t="s">
        <v>1123</v>
      </c>
      <c r="I377" s="153" t="s">
        <v>1141</v>
      </c>
      <c r="J377" s="154">
        <v>20000</v>
      </c>
      <c r="K377" s="189">
        <v>20000</v>
      </c>
      <c r="L377" s="190"/>
      <c r="M377" s="155">
        <f t="shared" si="5"/>
        <v>100000</v>
      </c>
    </row>
    <row r="378" spans="1:13" s="117" customFormat="1" ht="12.75" customHeight="1">
      <c r="A378" s="147"/>
      <c r="B378" s="152"/>
      <c r="C378" s="152"/>
      <c r="D378" s="188" t="s">
        <v>623</v>
      </c>
      <c r="E378" s="188"/>
      <c r="F378" s="188"/>
      <c r="G378" s="153" t="s">
        <v>1118</v>
      </c>
      <c r="H378" s="153" t="s">
        <v>1123</v>
      </c>
      <c r="I378" s="153" t="s">
        <v>1142</v>
      </c>
      <c r="J378" s="154">
        <v>225000</v>
      </c>
      <c r="K378" s="189">
        <v>88900</v>
      </c>
      <c r="L378" s="190"/>
      <c r="M378" s="155">
        <f t="shared" si="5"/>
        <v>39511.111111111109</v>
      </c>
    </row>
    <row r="379" spans="1:13" s="117" customFormat="1" ht="12.75" customHeight="1">
      <c r="A379" s="147"/>
      <c r="B379" s="152"/>
      <c r="C379" s="152"/>
      <c r="D379" s="188" t="s">
        <v>615</v>
      </c>
      <c r="E379" s="188"/>
      <c r="F379" s="188"/>
      <c r="G379" s="153" t="s">
        <v>1118</v>
      </c>
      <c r="H379" s="153" t="s">
        <v>1123</v>
      </c>
      <c r="I379" s="153" t="s">
        <v>1143</v>
      </c>
      <c r="J379" s="154">
        <v>118000</v>
      </c>
      <c r="K379" s="189">
        <v>117000</v>
      </c>
      <c r="L379" s="190"/>
      <c r="M379" s="155">
        <f t="shared" si="5"/>
        <v>99152.542372881362</v>
      </c>
    </row>
    <row r="380" spans="1:13" s="117" customFormat="1" ht="12.75" customHeight="1">
      <c r="A380" s="147"/>
      <c r="B380" s="152"/>
      <c r="C380" s="152"/>
      <c r="D380" s="188" t="s">
        <v>624</v>
      </c>
      <c r="E380" s="188"/>
      <c r="F380" s="188"/>
      <c r="G380" s="153" t="s">
        <v>1118</v>
      </c>
      <c r="H380" s="153" t="s">
        <v>1123</v>
      </c>
      <c r="I380" s="153" t="s">
        <v>1144</v>
      </c>
      <c r="J380" s="154">
        <v>96000</v>
      </c>
      <c r="K380" s="189">
        <v>96000</v>
      </c>
      <c r="L380" s="190"/>
      <c r="M380" s="155">
        <f t="shared" si="5"/>
        <v>100000</v>
      </c>
    </row>
    <row r="381" spans="1:13" s="117" customFormat="1" ht="12.75" customHeight="1">
      <c r="A381" s="147"/>
      <c r="B381" s="152"/>
      <c r="C381" s="152"/>
      <c r="D381" s="188" t="s">
        <v>1145</v>
      </c>
      <c r="E381" s="188"/>
      <c r="F381" s="188"/>
      <c r="G381" s="153" t="s">
        <v>1118</v>
      </c>
      <c r="H381" s="153" t="s">
        <v>1123</v>
      </c>
      <c r="I381" s="153" t="s">
        <v>1146</v>
      </c>
      <c r="J381" s="154">
        <v>15000</v>
      </c>
      <c r="K381" s="189">
        <v>15000</v>
      </c>
      <c r="L381" s="190"/>
      <c r="M381" s="155">
        <f t="shared" si="5"/>
        <v>100000</v>
      </c>
    </row>
    <row r="382" spans="1:13" s="117" customFormat="1" ht="12.75" customHeight="1">
      <c r="A382" s="147"/>
      <c r="B382" s="152"/>
      <c r="C382" s="152"/>
      <c r="D382" s="188" t="s">
        <v>586</v>
      </c>
      <c r="E382" s="188"/>
      <c r="F382" s="188"/>
      <c r="G382" s="153" t="s">
        <v>1118</v>
      </c>
      <c r="H382" s="153" t="s">
        <v>1123</v>
      </c>
      <c r="I382" s="153" t="s">
        <v>1147</v>
      </c>
      <c r="J382" s="154">
        <v>12447915.43</v>
      </c>
      <c r="K382" s="189">
        <v>7797776</v>
      </c>
      <c r="L382" s="190"/>
      <c r="M382" s="155">
        <f t="shared" si="5"/>
        <v>62643.227646028441</v>
      </c>
    </row>
    <row r="383" spans="1:13" s="117" customFormat="1" ht="12.75" customHeight="1">
      <c r="A383" s="147"/>
      <c r="B383" s="152"/>
      <c r="C383" s="152"/>
      <c r="D383" s="188" t="s">
        <v>616</v>
      </c>
      <c r="E383" s="188"/>
      <c r="F383" s="188"/>
      <c r="G383" s="153" t="s">
        <v>1118</v>
      </c>
      <c r="H383" s="153" t="s">
        <v>1123</v>
      </c>
      <c r="I383" s="153" t="s">
        <v>1148</v>
      </c>
      <c r="J383" s="154">
        <v>3497700</v>
      </c>
      <c r="K383" s="189">
        <v>3210799</v>
      </c>
      <c r="L383" s="190"/>
      <c r="M383" s="155">
        <f t="shared" si="5"/>
        <v>91797.438316608066</v>
      </c>
    </row>
    <row r="384" spans="1:13" s="117" customFormat="1" ht="12.75" customHeight="1">
      <c r="A384" s="147"/>
      <c r="B384" s="152"/>
      <c r="C384" s="152"/>
      <c r="D384" s="188" t="s">
        <v>625</v>
      </c>
      <c r="E384" s="188"/>
      <c r="F384" s="188"/>
      <c r="G384" s="153" t="s">
        <v>1118</v>
      </c>
      <c r="H384" s="153" t="s">
        <v>1123</v>
      </c>
      <c r="I384" s="153" t="s">
        <v>1149</v>
      </c>
      <c r="J384" s="154">
        <v>105000</v>
      </c>
      <c r="K384" s="189">
        <v>101780</v>
      </c>
      <c r="L384" s="190"/>
      <c r="M384" s="155">
        <f t="shared" si="5"/>
        <v>96933.333333333343</v>
      </c>
    </row>
    <row r="385" spans="1:13" s="117" customFormat="1" ht="12.75" customHeight="1">
      <c r="A385" s="147"/>
      <c r="B385" s="152"/>
      <c r="C385" s="152"/>
      <c r="D385" s="188" t="s">
        <v>1150</v>
      </c>
      <c r="E385" s="188"/>
      <c r="F385" s="188"/>
      <c r="G385" s="153" t="s">
        <v>1118</v>
      </c>
      <c r="H385" s="153" t="s">
        <v>1123</v>
      </c>
      <c r="I385" s="153" t="s">
        <v>1151</v>
      </c>
      <c r="J385" s="154">
        <v>3535066</v>
      </c>
      <c r="K385" s="189">
        <v>3453626</v>
      </c>
      <c r="L385" s="190"/>
      <c r="M385" s="155">
        <f t="shared" si="5"/>
        <v>97696.224059183049</v>
      </c>
    </row>
    <row r="386" spans="1:13" s="117" customFormat="1" ht="12.75" customHeight="1">
      <c r="A386" s="147"/>
      <c r="B386" s="152"/>
      <c r="C386" s="152"/>
      <c r="D386" s="188" t="s">
        <v>1152</v>
      </c>
      <c r="E386" s="188"/>
      <c r="F386" s="188"/>
      <c r="G386" s="153" t="s">
        <v>1118</v>
      </c>
      <c r="H386" s="153" t="s">
        <v>1123</v>
      </c>
      <c r="I386" s="153" t="s">
        <v>1153</v>
      </c>
      <c r="J386" s="154">
        <v>39000</v>
      </c>
      <c r="K386" s="189">
        <v>0</v>
      </c>
      <c r="L386" s="190"/>
      <c r="M386" s="155">
        <f t="shared" si="5"/>
        <v>0</v>
      </c>
    </row>
    <row r="387" spans="1:13" s="117" customFormat="1" ht="12.75" customHeight="1">
      <c r="A387" s="147"/>
      <c r="B387" s="152"/>
      <c r="C387" s="152"/>
      <c r="D387" s="188" t="s">
        <v>626</v>
      </c>
      <c r="E387" s="188"/>
      <c r="F387" s="188"/>
      <c r="G387" s="153" t="s">
        <v>1118</v>
      </c>
      <c r="H387" s="153" t="s">
        <v>1123</v>
      </c>
      <c r="I387" s="153" t="s">
        <v>1154</v>
      </c>
      <c r="J387" s="154">
        <v>4000</v>
      </c>
      <c r="K387" s="189">
        <v>4</v>
      </c>
      <c r="L387" s="190"/>
      <c r="M387" s="155">
        <f t="shared" ref="M387:M449" si="6">K387/J387*100*1000</f>
        <v>100</v>
      </c>
    </row>
    <row r="388" spans="1:13" s="117" customFormat="1" ht="12.75" customHeight="1">
      <c r="A388" s="147"/>
      <c r="B388" s="152"/>
      <c r="C388" s="152"/>
      <c r="D388" s="188" t="s">
        <v>1155</v>
      </c>
      <c r="E388" s="188"/>
      <c r="F388" s="188"/>
      <c r="G388" s="153" t="s">
        <v>1118</v>
      </c>
      <c r="H388" s="153" t="s">
        <v>1123</v>
      </c>
      <c r="I388" s="153" t="s">
        <v>1156</v>
      </c>
      <c r="J388" s="154">
        <v>978000</v>
      </c>
      <c r="K388" s="189">
        <v>0</v>
      </c>
      <c r="L388" s="190"/>
      <c r="M388" s="155">
        <f t="shared" si="6"/>
        <v>0</v>
      </c>
    </row>
    <row r="389" spans="1:13" s="117" customFormat="1" ht="12.75" customHeight="1">
      <c r="A389" s="147"/>
      <c r="B389" s="152"/>
      <c r="C389" s="152"/>
      <c r="D389" s="188" t="s">
        <v>564</v>
      </c>
      <c r="E389" s="188"/>
      <c r="F389" s="188"/>
      <c r="G389" s="153" t="s">
        <v>1118</v>
      </c>
      <c r="H389" s="153" t="s">
        <v>1123</v>
      </c>
      <c r="I389" s="153" t="s">
        <v>1157</v>
      </c>
      <c r="J389" s="154">
        <v>8714634.3499999996</v>
      </c>
      <c r="K389" s="189">
        <v>8714634.3499999996</v>
      </c>
      <c r="L389" s="190"/>
      <c r="M389" s="155">
        <f t="shared" si="6"/>
        <v>100000</v>
      </c>
    </row>
    <row r="390" spans="1:13" s="117" customFormat="1" ht="12.75" customHeight="1">
      <c r="A390" s="147"/>
      <c r="B390" s="152"/>
      <c r="C390" s="152"/>
      <c r="D390" s="188" t="s">
        <v>599</v>
      </c>
      <c r="E390" s="188"/>
      <c r="F390" s="188"/>
      <c r="G390" s="153" t="s">
        <v>1118</v>
      </c>
      <c r="H390" s="153" t="s">
        <v>1123</v>
      </c>
      <c r="I390" s="153" t="s">
        <v>937</v>
      </c>
      <c r="J390" s="154">
        <v>503091.73</v>
      </c>
      <c r="K390" s="189">
        <v>503091.73</v>
      </c>
      <c r="L390" s="190"/>
      <c r="M390" s="155">
        <f t="shared" si="6"/>
        <v>100000</v>
      </c>
    </row>
    <row r="391" spans="1:13" s="117" customFormat="1" ht="12.75" customHeight="1">
      <c r="A391" s="147"/>
      <c r="B391" s="152"/>
      <c r="C391" s="152"/>
      <c r="D391" s="188" t="s">
        <v>1158</v>
      </c>
      <c r="E391" s="188"/>
      <c r="F391" s="188"/>
      <c r="G391" s="153" t="s">
        <v>1118</v>
      </c>
      <c r="H391" s="153" t="s">
        <v>1123</v>
      </c>
      <c r="I391" s="153" t="s">
        <v>1159</v>
      </c>
      <c r="J391" s="154">
        <v>15000</v>
      </c>
      <c r="K391" s="189">
        <v>15000</v>
      </c>
      <c r="L391" s="190"/>
      <c r="M391" s="155">
        <f t="shared" si="6"/>
        <v>100000</v>
      </c>
    </row>
    <row r="392" spans="1:13" s="117" customFormat="1" ht="12.75" customHeight="1">
      <c r="A392" s="147"/>
      <c r="B392" s="148"/>
      <c r="C392" s="196" t="s">
        <v>803</v>
      </c>
      <c r="D392" s="196"/>
      <c r="E392" s="196"/>
      <c r="F392" s="196"/>
      <c r="G392" s="149" t="s">
        <v>1118</v>
      </c>
      <c r="H392" s="149" t="s">
        <v>804</v>
      </c>
      <c r="I392" s="149"/>
      <c r="J392" s="150">
        <v>234530673.03</v>
      </c>
      <c r="K392" s="197">
        <f>SUM(K393:L459)</f>
        <v>221803060.41999999</v>
      </c>
      <c r="L392" s="198"/>
      <c r="M392" s="151">
        <f t="shared" si="6"/>
        <v>94573.156489269983</v>
      </c>
    </row>
    <row r="393" spans="1:13" s="117" customFormat="1" ht="12.75" customHeight="1">
      <c r="A393" s="147"/>
      <c r="B393" s="152"/>
      <c r="C393" s="152"/>
      <c r="D393" s="188" t="s">
        <v>627</v>
      </c>
      <c r="E393" s="188"/>
      <c r="F393" s="188"/>
      <c r="G393" s="153" t="s">
        <v>1118</v>
      </c>
      <c r="H393" s="153" t="s">
        <v>804</v>
      </c>
      <c r="I393" s="153" t="s">
        <v>1160</v>
      </c>
      <c r="J393" s="154">
        <v>227073.51</v>
      </c>
      <c r="K393" s="189">
        <v>227073</v>
      </c>
      <c r="L393" s="190"/>
      <c r="M393" s="155">
        <f t="shared" si="6"/>
        <v>99999.775403128253</v>
      </c>
    </row>
    <row r="394" spans="1:13" s="117" customFormat="1" ht="12.75" customHeight="1">
      <c r="A394" s="147"/>
      <c r="B394" s="152"/>
      <c r="C394" s="152"/>
      <c r="D394" s="188" t="s">
        <v>564</v>
      </c>
      <c r="E394" s="188"/>
      <c r="F394" s="188"/>
      <c r="G394" s="153" t="s">
        <v>1118</v>
      </c>
      <c r="H394" s="153" t="s">
        <v>804</v>
      </c>
      <c r="I394" s="153" t="s">
        <v>1161</v>
      </c>
      <c r="J394" s="154">
        <v>6296638.3300000001</v>
      </c>
      <c r="K394" s="189">
        <v>6296638.3300000001</v>
      </c>
      <c r="L394" s="190"/>
      <c r="M394" s="155">
        <f t="shared" si="6"/>
        <v>100000</v>
      </c>
    </row>
    <row r="395" spans="1:13" s="117" customFormat="1" ht="12.75" customHeight="1">
      <c r="A395" s="147"/>
      <c r="B395" s="152"/>
      <c r="C395" s="152"/>
      <c r="D395" s="188" t="s">
        <v>565</v>
      </c>
      <c r="E395" s="188"/>
      <c r="F395" s="188"/>
      <c r="G395" s="153" t="s">
        <v>1118</v>
      </c>
      <c r="H395" s="153" t="s">
        <v>804</v>
      </c>
      <c r="I395" s="153" t="s">
        <v>1162</v>
      </c>
      <c r="J395" s="154">
        <v>22252.22</v>
      </c>
      <c r="K395" s="189">
        <v>15600</v>
      </c>
      <c r="L395" s="190"/>
      <c r="M395" s="155">
        <f t="shared" si="6"/>
        <v>70105.364768099549</v>
      </c>
    </row>
    <row r="396" spans="1:13" s="117" customFormat="1" ht="12.75" customHeight="1">
      <c r="A396" s="147"/>
      <c r="B396" s="152"/>
      <c r="C396" s="152"/>
      <c r="D396" s="188" t="s">
        <v>580</v>
      </c>
      <c r="E396" s="188"/>
      <c r="F396" s="188"/>
      <c r="G396" s="153" t="s">
        <v>1118</v>
      </c>
      <c r="H396" s="153" t="s">
        <v>804</v>
      </c>
      <c r="I396" s="153" t="s">
        <v>1163</v>
      </c>
      <c r="J396" s="154">
        <v>123718.75</v>
      </c>
      <c r="K396" s="189">
        <v>109197</v>
      </c>
      <c r="L396" s="190"/>
      <c r="M396" s="155">
        <f t="shared" si="6"/>
        <v>88262.288456680981</v>
      </c>
    </row>
    <row r="397" spans="1:13" s="117" customFormat="1" ht="12.75" customHeight="1">
      <c r="A397" s="147"/>
      <c r="B397" s="152"/>
      <c r="C397" s="152"/>
      <c r="D397" s="188" t="s">
        <v>566</v>
      </c>
      <c r="E397" s="188"/>
      <c r="F397" s="188"/>
      <c r="G397" s="153" t="s">
        <v>1118</v>
      </c>
      <c r="H397" s="153" t="s">
        <v>804</v>
      </c>
      <c r="I397" s="153" t="s">
        <v>1164</v>
      </c>
      <c r="J397" s="154">
        <v>82188.41</v>
      </c>
      <c r="K397" s="189">
        <v>82188</v>
      </c>
      <c r="L397" s="190"/>
      <c r="M397" s="155">
        <f t="shared" si="6"/>
        <v>99999.50114620784</v>
      </c>
    </row>
    <row r="398" spans="1:13" s="117" customFormat="1" ht="12.75" customHeight="1">
      <c r="A398" s="147"/>
      <c r="B398" s="152"/>
      <c r="C398" s="152"/>
      <c r="D398" s="188" t="s">
        <v>568</v>
      </c>
      <c r="E398" s="188"/>
      <c r="F398" s="188"/>
      <c r="G398" s="153" t="s">
        <v>1118</v>
      </c>
      <c r="H398" s="153" t="s">
        <v>804</v>
      </c>
      <c r="I398" s="153" t="s">
        <v>1165</v>
      </c>
      <c r="J398" s="154">
        <v>5659.58</v>
      </c>
      <c r="K398" s="189">
        <v>0</v>
      </c>
      <c r="L398" s="190"/>
      <c r="M398" s="155">
        <f t="shared" si="6"/>
        <v>0</v>
      </c>
    </row>
    <row r="399" spans="1:13" s="117" customFormat="1" ht="12.75" customHeight="1">
      <c r="A399" s="147"/>
      <c r="B399" s="152"/>
      <c r="C399" s="152"/>
      <c r="D399" s="188" t="s">
        <v>628</v>
      </c>
      <c r="E399" s="188"/>
      <c r="F399" s="188"/>
      <c r="G399" s="153" t="s">
        <v>1118</v>
      </c>
      <c r="H399" s="153" t="s">
        <v>804</v>
      </c>
      <c r="I399" s="153" t="s">
        <v>1167</v>
      </c>
      <c r="J399" s="154">
        <v>43256</v>
      </c>
      <c r="K399" s="189">
        <v>43256</v>
      </c>
      <c r="L399" s="190"/>
      <c r="M399" s="155">
        <f t="shared" si="6"/>
        <v>100000</v>
      </c>
    </row>
    <row r="400" spans="1:13" s="117" customFormat="1" ht="12.75" customHeight="1">
      <c r="A400" s="147"/>
      <c r="B400" s="152"/>
      <c r="C400" s="152"/>
      <c r="D400" s="188" t="s">
        <v>1168</v>
      </c>
      <c r="E400" s="188"/>
      <c r="F400" s="188"/>
      <c r="G400" s="153" t="s">
        <v>1118</v>
      </c>
      <c r="H400" s="153" t="s">
        <v>804</v>
      </c>
      <c r="I400" s="153" t="s">
        <v>1169</v>
      </c>
      <c r="J400" s="154">
        <v>13347.78</v>
      </c>
      <c r="K400" s="189">
        <v>6095</v>
      </c>
      <c r="L400" s="190"/>
      <c r="M400" s="155">
        <f t="shared" si="6"/>
        <v>45663.024113373154</v>
      </c>
    </row>
    <row r="401" spans="1:13" s="117" customFormat="1" ht="12.75" customHeight="1">
      <c r="A401" s="147"/>
      <c r="B401" s="152"/>
      <c r="C401" s="152"/>
      <c r="D401" s="188" t="s">
        <v>827</v>
      </c>
      <c r="E401" s="188"/>
      <c r="F401" s="188"/>
      <c r="G401" s="153" t="s">
        <v>1118</v>
      </c>
      <c r="H401" s="153" t="s">
        <v>804</v>
      </c>
      <c r="I401" s="153" t="s">
        <v>828</v>
      </c>
      <c r="J401" s="154">
        <v>84000</v>
      </c>
      <c r="K401" s="189">
        <v>84000</v>
      </c>
      <c r="L401" s="190"/>
      <c r="M401" s="155">
        <f t="shared" si="6"/>
        <v>100000</v>
      </c>
    </row>
    <row r="402" spans="1:13" s="117" customFormat="1" ht="12.75" customHeight="1">
      <c r="A402" s="147"/>
      <c r="B402" s="152"/>
      <c r="C402" s="152"/>
      <c r="D402" s="188" t="s">
        <v>1170</v>
      </c>
      <c r="E402" s="188"/>
      <c r="F402" s="188"/>
      <c r="G402" s="153" t="s">
        <v>1118</v>
      </c>
      <c r="H402" s="153" t="s">
        <v>804</v>
      </c>
      <c r="I402" s="153" t="s">
        <v>1171</v>
      </c>
      <c r="J402" s="154">
        <v>6000</v>
      </c>
      <c r="K402" s="189">
        <v>6000</v>
      </c>
      <c r="L402" s="190"/>
      <c r="M402" s="155">
        <f t="shared" si="6"/>
        <v>100000</v>
      </c>
    </row>
    <row r="403" spans="1:13" s="117" customFormat="1" ht="12.75" customHeight="1">
      <c r="A403" s="147"/>
      <c r="B403" s="152"/>
      <c r="C403" s="152"/>
      <c r="D403" s="188" t="s">
        <v>829</v>
      </c>
      <c r="E403" s="188"/>
      <c r="F403" s="188"/>
      <c r="G403" s="153" t="s">
        <v>1118</v>
      </c>
      <c r="H403" s="153" t="s">
        <v>804</v>
      </c>
      <c r="I403" s="153" t="s">
        <v>830</v>
      </c>
      <c r="J403" s="154">
        <v>83499</v>
      </c>
      <c r="K403" s="189">
        <v>83499</v>
      </c>
      <c r="L403" s="190"/>
      <c r="M403" s="155">
        <f t="shared" si="6"/>
        <v>100000</v>
      </c>
    </row>
    <row r="404" spans="1:13" s="117" customFormat="1" ht="12.75" customHeight="1">
      <c r="A404" s="147"/>
      <c r="B404" s="152"/>
      <c r="C404" s="152"/>
      <c r="D404" s="188" t="s">
        <v>845</v>
      </c>
      <c r="E404" s="188"/>
      <c r="F404" s="188"/>
      <c r="G404" s="153" t="s">
        <v>1118</v>
      </c>
      <c r="H404" s="153" t="s">
        <v>804</v>
      </c>
      <c r="I404" s="153" t="s">
        <v>846</v>
      </c>
      <c r="J404" s="154">
        <v>50300</v>
      </c>
      <c r="K404" s="189">
        <v>50300</v>
      </c>
      <c r="L404" s="190"/>
      <c r="M404" s="155">
        <f t="shared" si="6"/>
        <v>100000</v>
      </c>
    </row>
    <row r="405" spans="1:13" s="117" customFormat="1" ht="12.75" customHeight="1">
      <c r="A405" s="147"/>
      <c r="B405" s="152"/>
      <c r="C405" s="152"/>
      <c r="D405" s="188" t="s">
        <v>564</v>
      </c>
      <c r="E405" s="188"/>
      <c r="F405" s="188"/>
      <c r="G405" s="153" t="s">
        <v>1118</v>
      </c>
      <c r="H405" s="153" t="s">
        <v>804</v>
      </c>
      <c r="I405" s="153" t="s">
        <v>1172</v>
      </c>
      <c r="J405" s="154">
        <v>1852440</v>
      </c>
      <c r="K405" s="189">
        <v>1852440</v>
      </c>
      <c r="L405" s="190"/>
      <c r="M405" s="155">
        <f t="shared" si="6"/>
        <v>100000</v>
      </c>
    </row>
    <row r="406" spans="1:13" s="117" customFormat="1" ht="12.75" customHeight="1">
      <c r="A406" s="147"/>
      <c r="B406" s="152"/>
      <c r="C406" s="152"/>
      <c r="D406" s="188" t="s">
        <v>1173</v>
      </c>
      <c r="E406" s="188"/>
      <c r="F406" s="188"/>
      <c r="G406" s="153" t="s">
        <v>1118</v>
      </c>
      <c r="H406" s="153" t="s">
        <v>804</v>
      </c>
      <c r="I406" s="153" t="s">
        <v>1174</v>
      </c>
      <c r="J406" s="154">
        <v>155000</v>
      </c>
      <c r="K406" s="189">
        <v>139990</v>
      </c>
      <c r="L406" s="190"/>
      <c r="M406" s="155">
        <f t="shared" si="6"/>
        <v>90316.129032258061</v>
      </c>
    </row>
    <row r="407" spans="1:13" s="117" customFormat="1" ht="12.75" customHeight="1">
      <c r="A407" s="147"/>
      <c r="B407" s="152"/>
      <c r="C407" s="152"/>
      <c r="D407" s="188" t="s">
        <v>586</v>
      </c>
      <c r="E407" s="188"/>
      <c r="F407" s="188"/>
      <c r="G407" s="153" t="s">
        <v>1118</v>
      </c>
      <c r="H407" s="153" t="s">
        <v>804</v>
      </c>
      <c r="I407" s="153" t="s">
        <v>1175</v>
      </c>
      <c r="J407" s="154">
        <v>5335010.8</v>
      </c>
      <c r="K407" s="189">
        <v>5334650</v>
      </c>
      <c r="L407" s="190"/>
      <c r="M407" s="155">
        <f t="shared" si="6"/>
        <v>99993.237127092594</v>
      </c>
    </row>
    <row r="408" spans="1:13" s="117" customFormat="1" ht="12.75" customHeight="1">
      <c r="A408" s="147"/>
      <c r="B408" s="152"/>
      <c r="C408" s="152"/>
      <c r="D408" s="188" t="s">
        <v>1176</v>
      </c>
      <c r="E408" s="188"/>
      <c r="F408" s="188"/>
      <c r="G408" s="153" t="s">
        <v>1118</v>
      </c>
      <c r="H408" s="153" t="s">
        <v>804</v>
      </c>
      <c r="I408" s="153" t="s">
        <v>1177</v>
      </c>
      <c r="J408" s="154">
        <v>177000</v>
      </c>
      <c r="K408" s="189">
        <v>177000</v>
      </c>
      <c r="L408" s="190"/>
      <c r="M408" s="155">
        <f t="shared" si="6"/>
        <v>100000</v>
      </c>
    </row>
    <row r="409" spans="1:13" s="117" customFormat="1" ht="12.75" customHeight="1">
      <c r="A409" s="147"/>
      <c r="B409" s="152"/>
      <c r="C409" s="152"/>
      <c r="D409" s="188" t="s">
        <v>624</v>
      </c>
      <c r="E409" s="188"/>
      <c r="F409" s="188"/>
      <c r="G409" s="153" t="s">
        <v>1118</v>
      </c>
      <c r="H409" s="153" t="s">
        <v>804</v>
      </c>
      <c r="I409" s="153" t="s">
        <v>1144</v>
      </c>
      <c r="J409" s="154">
        <v>99000</v>
      </c>
      <c r="K409" s="189">
        <v>0</v>
      </c>
      <c r="L409" s="190"/>
      <c r="M409" s="155">
        <f t="shared" si="6"/>
        <v>0</v>
      </c>
    </row>
    <row r="410" spans="1:13" s="117" customFormat="1" ht="12.75" customHeight="1">
      <c r="A410" s="147"/>
      <c r="B410" s="152"/>
      <c r="C410" s="152"/>
      <c r="D410" s="188" t="s">
        <v>584</v>
      </c>
      <c r="E410" s="188"/>
      <c r="F410" s="188"/>
      <c r="G410" s="153" t="s">
        <v>1118</v>
      </c>
      <c r="H410" s="153" t="s">
        <v>804</v>
      </c>
      <c r="I410" s="153" t="s">
        <v>1178</v>
      </c>
      <c r="J410" s="154">
        <v>110000</v>
      </c>
      <c r="K410" s="189">
        <v>76984</v>
      </c>
      <c r="L410" s="190"/>
      <c r="M410" s="155">
        <f t="shared" si="6"/>
        <v>69985.454545454544</v>
      </c>
    </row>
    <row r="411" spans="1:13" s="117" customFormat="1" ht="12.75" customHeight="1">
      <c r="A411" s="147"/>
      <c r="B411" s="152"/>
      <c r="C411" s="152"/>
      <c r="D411" s="188" t="s">
        <v>564</v>
      </c>
      <c r="E411" s="188"/>
      <c r="F411" s="188"/>
      <c r="G411" s="153" t="s">
        <v>1118</v>
      </c>
      <c r="H411" s="153" t="s">
        <v>804</v>
      </c>
      <c r="I411" s="153" t="s">
        <v>1179</v>
      </c>
      <c r="J411" s="154">
        <v>71255373</v>
      </c>
      <c r="K411" s="189">
        <v>71255373</v>
      </c>
      <c r="L411" s="190"/>
      <c r="M411" s="155">
        <f t="shared" si="6"/>
        <v>100000</v>
      </c>
    </row>
    <row r="412" spans="1:13" s="117" customFormat="1" ht="12.75" customHeight="1">
      <c r="A412" s="147"/>
      <c r="B412" s="152"/>
      <c r="C412" s="152"/>
      <c r="D412" s="188" t="s">
        <v>579</v>
      </c>
      <c r="E412" s="188"/>
      <c r="F412" s="188"/>
      <c r="G412" s="153" t="s">
        <v>1118</v>
      </c>
      <c r="H412" s="153" t="s">
        <v>804</v>
      </c>
      <c r="I412" s="153" t="s">
        <v>1180</v>
      </c>
      <c r="J412" s="154">
        <v>427200</v>
      </c>
      <c r="K412" s="189">
        <v>420200</v>
      </c>
      <c r="L412" s="190"/>
      <c r="M412" s="155">
        <f t="shared" si="6"/>
        <v>98361.423220973797</v>
      </c>
    </row>
    <row r="413" spans="1:13" s="117" customFormat="1" ht="12.75" customHeight="1">
      <c r="A413" s="147"/>
      <c r="B413" s="152"/>
      <c r="C413" s="152"/>
      <c r="D413" s="188" t="s">
        <v>565</v>
      </c>
      <c r="E413" s="188"/>
      <c r="F413" s="188"/>
      <c r="G413" s="153" t="s">
        <v>1118</v>
      </c>
      <c r="H413" s="153" t="s">
        <v>804</v>
      </c>
      <c r="I413" s="153" t="s">
        <v>1181</v>
      </c>
      <c r="J413" s="154">
        <v>288539.92</v>
      </c>
      <c r="K413" s="189">
        <v>275539</v>
      </c>
      <c r="L413" s="190"/>
      <c r="M413" s="155">
        <f t="shared" si="6"/>
        <v>95494.23871747106</v>
      </c>
    </row>
    <row r="414" spans="1:13" s="117" customFormat="1" ht="12.75" customHeight="1">
      <c r="A414" s="147"/>
      <c r="B414" s="152"/>
      <c r="C414" s="152"/>
      <c r="D414" s="188" t="s">
        <v>580</v>
      </c>
      <c r="E414" s="188"/>
      <c r="F414" s="188"/>
      <c r="G414" s="153" t="s">
        <v>1118</v>
      </c>
      <c r="H414" s="153" t="s">
        <v>804</v>
      </c>
      <c r="I414" s="153" t="s">
        <v>1182</v>
      </c>
      <c r="J414" s="154">
        <v>230433.79</v>
      </c>
      <c r="K414" s="189">
        <v>230433</v>
      </c>
      <c r="L414" s="190"/>
      <c r="M414" s="155">
        <f t="shared" si="6"/>
        <v>99999.657168334554</v>
      </c>
    </row>
    <row r="415" spans="1:13" s="117" customFormat="1" ht="12.75" customHeight="1">
      <c r="A415" s="147"/>
      <c r="B415" s="152"/>
      <c r="C415" s="152"/>
      <c r="D415" s="188" t="s">
        <v>566</v>
      </c>
      <c r="E415" s="188"/>
      <c r="F415" s="188"/>
      <c r="G415" s="153" t="s">
        <v>1118</v>
      </c>
      <c r="H415" s="153" t="s">
        <v>804</v>
      </c>
      <c r="I415" s="153" t="s">
        <v>1183</v>
      </c>
      <c r="J415" s="154">
        <v>705795.41</v>
      </c>
      <c r="K415" s="189">
        <v>705795</v>
      </c>
      <c r="L415" s="190"/>
      <c r="M415" s="155">
        <f t="shared" si="6"/>
        <v>99999.941909511705</v>
      </c>
    </row>
    <row r="416" spans="1:13" s="117" customFormat="1" ht="12.75" customHeight="1">
      <c r="A416" s="147"/>
      <c r="B416" s="152"/>
      <c r="C416" s="152"/>
      <c r="D416" s="188" t="s">
        <v>567</v>
      </c>
      <c r="E416" s="188"/>
      <c r="F416" s="188"/>
      <c r="G416" s="153" t="s">
        <v>1118</v>
      </c>
      <c r="H416" s="153" t="s">
        <v>804</v>
      </c>
      <c r="I416" s="153" t="s">
        <v>1184</v>
      </c>
      <c r="J416" s="154">
        <v>192500</v>
      </c>
      <c r="K416" s="189">
        <v>192500</v>
      </c>
      <c r="L416" s="190"/>
      <c r="M416" s="155">
        <f t="shared" si="6"/>
        <v>100000</v>
      </c>
    </row>
    <row r="417" spans="1:13" s="117" customFormat="1" ht="12.75" customHeight="1">
      <c r="A417" s="147"/>
      <c r="B417" s="152"/>
      <c r="C417" s="152"/>
      <c r="D417" s="188" t="s">
        <v>568</v>
      </c>
      <c r="E417" s="188"/>
      <c r="F417" s="188"/>
      <c r="G417" s="153" t="s">
        <v>1118</v>
      </c>
      <c r="H417" s="153" t="s">
        <v>804</v>
      </c>
      <c r="I417" s="153" t="s">
        <v>1185</v>
      </c>
      <c r="J417" s="154">
        <v>53445.17</v>
      </c>
      <c r="K417" s="189">
        <v>53445</v>
      </c>
      <c r="L417" s="190"/>
      <c r="M417" s="155">
        <f t="shared" si="6"/>
        <v>99999.681917000169</v>
      </c>
    </row>
    <row r="418" spans="1:13" s="117" customFormat="1" ht="12.75" customHeight="1">
      <c r="A418" s="147"/>
      <c r="B418" s="152"/>
      <c r="C418" s="152"/>
      <c r="D418" s="188" t="s">
        <v>1186</v>
      </c>
      <c r="E418" s="188"/>
      <c r="F418" s="188"/>
      <c r="G418" s="153" t="s">
        <v>1118</v>
      </c>
      <c r="H418" s="153" t="s">
        <v>804</v>
      </c>
      <c r="I418" s="153" t="s">
        <v>1187</v>
      </c>
      <c r="J418" s="154">
        <v>27395.439999999999</v>
      </c>
      <c r="K418" s="189">
        <v>27395</v>
      </c>
      <c r="L418" s="190"/>
      <c r="M418" s="155">
        <f t="shared" si="6"/>
        <v>99998.393893290267</v>
      </c>
    </row>
    <row r="419" spans="1:13" s="117" customFormat="1" ht="12.75" customHeight="1">
      <c r="A419" s="147"/>
      <c r="B419" s="152"/>
      <c r="C419" s="152"/>
      <c r="D419" s="188" t="s">
        <v>629</v>
      </c>
      <c r="E419" s="188"/>
      <c r="F419" s="188"/>
      <c r="G419" s="153" t="s">
        <v>1118</v>
      </c>
      <c r="H419" s="153" t="s">
        <v>804</v>
      </c>
      <c r="I419" s="153" t="s">
        <v>1188</v>
      </c>
      <c r="J419" s="154">
        <v>394900</v>
      </c>
      <c r="K419" s="189">
        <v>394900</v>
      </c>
      <c r="L419" s="190"/>
      <c r="M419" s="155">
        <f t="shared" si="6"/>
        <v>100000</v>
      </c>
    </row>
    <row r="420" spans="1:13" s="117" customFormat="1" ht="12.75" customHeight="1">
      <c r="A420" s="147"/>
      <c r="B420" s="152"/>
      <c r="C420" s="152"/>
      <c r="D420" s="188" t="s">
        <v>1145</v>
      </c>
      <c r="E420" s="188"/>
      <c r="F420" s="188"/>
      <c r="G420" s="153" t="s">
        <v>1118</v>
      </c>
      <c r="H420" s="153" t="s">
        <v>804</v>
      </c>
      <c r="I420" s="153" t="s">
        <v>1189</v>
      </c>
      <c r="J420" s="154">
        <v>7900</v>
      </c>
      <c r="K420" s="189">
        <v>7900</v>
      </c>
      <c r="L420" s="190"/>
      <c r="M420" s="155">
        <f t="shared" si="6"/>
        <v>100000</v>
      </c>
    </row>
    <row r="421" spans="1:13" s="117" customFormat="1" ht="12.75" customHeight="1">
      <c r="A421" s="147"/>
      <c r="B421" s="152"/>
      <c r="C421" s="152"/>
      <c r="D421" s="188" t="s">
        <v>1190</v>
      </c>
      <c r="E421" s="188"/>
      <c r="F421" s="188"/>
      <c r="G421" s="153" t="s">
        <v>1118</v>
      </c>
      <c r="H421" s="153" t="s">
        <v>804</v>
      </c>
      <c r="I421" s="153" t="s">
        <v>1191</v>
      </c>
      <c r="J421" s="154">
        <v>9307520.9900000002</v>
      </c>
      <c r="K421" s="189">
        <v>9307520</v>
      </c>
      <c r="L421" s="190"/>
      <c r="M421" s="155">
        <f t="shared" si="6"/>
        <v>99999.989363440589</v>
      </c>
    </row>
    <row r="422" spans="1:13" s="117" customFormat="1" ht="12.75" customHeight="1">
      <c r="A422" s="147"/>
      <c r="B422" s="152"/>
      <c r="C422" s="152"/>
      <c r="D422" s="188" t="s">
        <v>1192</v>
      </c>
      <c r="E422" s="188"/>
      <c r="F422" s="188"/>
      <c r="G422" s="153" t="s">
        <v>1118</v>
      </c>
      <c r="H422" s="153" t="s">
        <v>804</v>
      </c>
      <c r="I422" s="153" t="s">
        <v>1193</v>
      </c>
      <c r="J422" s="154">
        <v>23000</v>
      </c>
      <c r="K422" s="189">
        <v>23000</v>
      </c>
      <c r="L422" s="190"/>
      <c r="M422" s="155">
        <f t="shared" si="6"/>
        <v>100000</v>
      </c>
    </row>
    <row r="423" spans="1:13" s="117" customFormat="1" ht="12.75" customHeight="1">
      <c r="A423" s="147"/>
      <c r="B423" s="152"/>
      <c r="C423" s="152"/>
      <c r="D423" s="188" t="s">
        <v>1194</v>
      </c>
      <c r="E423" s="188"/>
      <c r="F423" s="188"/>
      <c r="G423" s="153" t="s">
        <v>1118</v>
      </c>
      <c r="H423" s="153" t="s">
        <v>804</v>
      </c>
      <c r="I423" s="153" t="s">
        <v>1195</v>
      </c>
      <c r="J423" s="154">
        <v>6493006.2000000002</v>
      </c>
      <c r="K423" s="189">
        <v>6493006</v>
      </c>
      <c r="L423" s="190"/>
      <c r="M423" s="155">
        <f t="shared" si="6"/>
        <v>99999.996919762678</v>
      </c>
    </row>
    <row r="424" spans="1:13" s="117" customFormat="1" ht="12.75" customHeight="1">
      <c r="A424" s="147"/>
      <c r="B424" s="152"/>
      <c r="C424" s="152"/>
      <c r="D424" s="188" t="s">
        <v>610</v>
      </c>
      <c r="E424" s="188"/>
      <c r="F424" s="188"/>
      <c r="G424" s="153" t="s">
        <v>1118</v>
      </c>
      <c r="H424" s="153" t="s">
        <v>804</v>
      </c>
      <c r="I424" s="153" t="s">
        <v>1196</v>
      </c>
      <c r="J424" s="154">
        <v>440000</v>
      </c>
      <c r="K424" s="189">
        <v>440000</v>
      </c>
      <c r="L424" s="190"/>
      <c r="M424" s="155">
        <f t="shared" si="6"/>
        <v>100000</v>
      </c>
    </row>
    <row r="425" spans="1:13" s="117" customFormat="1" ht="12.75" customHeight="1">
      <c r="A425" s="147"/>
      <c r="B425" s="152"/>
      <c r="C425" s="152"/>
      <c r="D425" s="188" t="s">
        <v>1197</v>
      </c>
      <c r="E425" s="188"/>
      <c r="F425" s="188"/>
      <c r="G425" s="153" t="s">
        <v>1118</v>
      </c>
      <c r="H425" s="153" t="s">
        <v>804</v>
      </c>
      <c r="I425" s="153" t="s">
        <v>1198</v>
      </c>
      <c r="J425" s="154">
        <v>9300000</v>
      </c>
      <c r="K425" s="189">
        <v>0</v>
      </c>
      <c r="L425" s="190"/>
      <c r="M425" s="155">
        <f t="shared" si="6"/>
        <v>0</v>
      </c>
    </row>
    <row r="426" spans="1:13" s="117" customFormat="1" ht="12.75" customHeight="1">
      <c r="A426" s="147"/>
      <c r="B426" s="152"/>
      <c r="C426" s="152"/>
      <c r="D426" s="188" t="s">
        <v>1199</v>
      </c>
      <c r="E426" s="188"/>
      <c r="F426" s="188"/>
      <c r="G426" s="153" t="s">
        <v>1118</v>
      </c>
      <c r="H426" s="153" t="s">
        <v>804</v>
      </c>
      <c r="I426" s="153" t="s">
        <v>1200</v>
      </c>
      <c r="J426" s="154">
        <v>90100</v>
      </c>
      <c r="K426" s="189">
        <v>90100</v>
      </c>
      <c r="L426" s="190"/>
      <c r="M426" s="155">
        <f t="shared" si="6"/>
        <v>100000</v>
      </c>
    </row>
    <row r="427" spans="1:13" s="117" customFormat="1" ht="12.75" customHeight="1">
      <c r="A427" s="147"/>
      <c r="B427" s="152"/>
      <c r="C427" s="152"/>
      <c r="D427" s="188" t="s">
        <v>564</v>
      </c>
      <c r="E427" s="188"/>
      <c r="F427" s="188"/>
      <c r="G427" s="153" t="s">
        <v>1118</v>
      </c>
      <c r="H427" s="153" t="s">
        <v>804</v>
      </c>
      <c r="I427" s="153" t="s">
        <v>1201</v>
      </c>
      <c r="J427" s="154">
        <v>41629267.210000001</v>
      </c>
      <c r="K427" s="189">
        <v>41629267.210000001</v>
      </c>
      <c r="L427" s="190"/>
      <c r="M427" s="155">
        <f t="shared" si="6"/>
        <v>100000</v>
      </c>
    </row>
    <row r="428" spans="1:13" s="117" customFormat="1" ht="12.75" customHeight="1">
      <c r="A428" s="147"/>
      <c r="B428" s="152"/>
      <c r="C428" s="152"/>
      <c r="D428" s="188" t="s">
        <v>579</v>
      </c>
      <c r="E428" s="188"/>
      <c r="F428" s="188"/>
      <c r="G428" s="153" t="s">
        <v>1118</v>
      </c>
      <c r="H428" s="153" t="s">
        <v>804</v>
      </c>
      <c r="I428" s="153" t="s">
        <v>1202</v>
      </c>
      <c r="J428" s="154">
        <v>643398.47</v>
      </c>
      <c r="K428" s="189">
        <v>637660</v>
      </c>
      <c r="L428" s="190"/>
      <c r="M428" s="155">
        <f t="shared" si="6"/>
        <v>99108.100148264275</v>
      </c>
    </row>
    <row r="429" spans="1:13" s="117" customFormat="1" ht="12.75" customHeight="1">
      <c r="A429" s="147"/>
      <c r="B429" s="152"/>
      <c r="C429" s="152"/>
      <c r="D429" s="188" t="s">
        <v>565</v>
      </c>
      <c r="E429" s="188"/>
      <c r="F429" s="188"/>
      <c r="G429" s="153" t="s">
        <v>1118</v>
      </c>
      <c r="H429" s="153" t="s">
        <v>804</v>
      </c>
      <c r="I429" s="153" t="s">
        <v>1203</v>
      </c>
      <c r="J429" s="154">
        <v>107805.08</v>
      </c>
      <c r="K429" s="189">
        <v>106078</v>
      </c>
      <c r="L429" s="190"/>
      <c r="M429" s="155">
        <f t="shared" si="6"/>
        <v>98397.960467169076</v>
      </c>
    </row>
    <row r="430" spans="1:13" s="117" customFormat="1" ht="12.75" customHeight="1">
      <c r="A430" s="147"/>
      <c r="B430" s="152"/>
      <c r="C430" s="152"/>
      <c r="D430" s="188" t="s">
        <v>580</v>
      </c>
      <c r="E430" s="188"/>
      <c r="F430" s="188"/>
      <c r="G430" s="153" t="s">
        <v>1118</v>
      </c>
      <c r="H430" s="153" t="s">
        <v>804</v>
      </c>
      <c r="I430" s="153" t="s">
        <v>1204</v>
      </c>
      <c r="J430" s="154">
        <v>3047537.59</v>
      </c>
      <c r="K430" s="189">
        <v>2732942</v>
      </c>
      <c r="L430" s="190"/>
      <c r="M430" s="155">
        <f t="shared" si="6"/>
        <v>89677.056288582156</v>
      </c>
    </row>
    <row r="431" spans="1:13" s="117" customFormat="1" ht="12.75" customHeight="1">
      <c r="A431" s="147"/>
      <c r="B431" s="152"/>
      <c r="C431" s="152"/>
      <c r="D431" s="188" t="s">
        <v>566</v>
      </c>
      <c r="E431" s="188"/>
      <c r="F431" s="188"/>
      <c r="G431" s="153" t="s">
        <v>1118</v>
      </c>
      <c r="H431" s="153" t="s">
        <v>804</v>
      </c>
      <c r="I431" s="153" t="s">
        <v>1205</v>
      </c>
      <c r="J431" s="154">
        <v>127232.96000000001</v>
      </c>
      <c r="K431" s="189">
        <v>120529</v>
      </c>
      <c r="L431" s="190"/>
      <c r="M431" s="155">
        <f t="shared" si="6"/>
        <v>94730.956506867398</v>
      </c>
    </row>
    <row r="432" spans="1:13" s="117" customFormat="1" ht="12.75" customHeight="1">
      <c r="A432" s="147"/>
      <c r="B432" s="152"/>
      <c r="C432" s="152"/>
      <c r="D432" s="188" t="s">
        <v>567</v>
      </c>
      <c r="E432" s="188"/>
      <c r="F432" s="188"/>
      <c r="G432" s="153" t="s">
        <v>1118</v>
      </c>
      <c r="H432" s="153" t="s">
        <v>804</v>
      </c>
      <c r="I432" s="153" t="s">
        <v>1206</v>
      </c>
      <c r="J432" s="154">
        <v>11760</v>
      </c>
      <c r="K432" s="189">
        <v>0</v>
      </c>
      <c r="L432" s="190"/>
      <c r="M432" s="155">
        <f t="shared" si="6"/>
        <v>0</v>
      </c>
    </row>
    <row r="433" spans="1:13" s="117" customFormat="1" ht="12.75" customHeight="1">
      <c r="A433" s="147"/>
      <c r="B433" s="152"/>
      <c r="C433" s="152"/>
      <c r="D433" s="188" t="s">
        <v>568</v>
      </c>
      <c r="E433" s="188"/>
      <c r="F433" s="188"/>
      <c r="G433" s="153" t="s">
        <v>1118</v>
      </c>
      <c r="H433" s="153" t="s">
        <v>804</v>
      </c>
      <c r="I433" s="153" t="s">
        <v>1207</v>
      </c>
      <c r="J433" s="154">
        <v>50000</v>
      </c>
      <c r="K433" s="189">
        <v>0</v>
      </c>
      <c r="L433" s="190"/>
      <c r="M433" s="155">
        <f t="shared" si="6"/>
        <v>0</v>
      </c>
    </row>
    <row r="434" spans="1:13" s="117" customFormat="1" ht="12.75" customHeight="1">
      <c r="A434" s="147"/>
      <c r="B434" s="152"/>
      <c r="C434" s="152"/>
      <c r="D434" s="188" t="s">
        <v>586</v>
      </c>
      <c r="E434" s="188"/>
      <c r="F434" s="188"/>
      <c r="G434" s="153" t="s">
        <v>1118</v>
      </c>
      <c r="H434" s="153" t="s">
        <v>804</v>
      </c>
      <c r="I434" s="153" t="s">
        <v>1208</v>
      </c>
      <c r="J434" s="154">
        <v>170843.16</v>
      </c>
      <c r="K434" s="189">
        <v>170843</v>
      </c>
      <c r="L434" s="190"/>
      <c r="M434" s="155">
        <f t="shared" si="6"/>
        <v>99999.906346850519</v>
      </c>
    </row>
    <row r="435" spans="1:13" s="117" customFormat="1" ht="12.75" customHeight="1">
      <c r="A435" s="147"/>
      <c r="B435" s="152"/>
      <c r="C435" s="152"/>
      <c r="D435" s="188" t="s">
        <v>564</v>
      </c>
      <c r="E435" s="188"/>
      <c r="F435" s="188"/>
      <c r="G435" s="153" t="s">
        <v>1118</v>
      </c>
      <c r="H435" s="153" t="s">
        <v>804</v>
      </c>
      <c r="I435" s="153" t="s">
        <v>1209</v>
      </c>
      <c r="J435" s="154">
        <v>7719628.0999999996</v>
      </c>
      <c r="K435" s="189">
        <v>7719628.0999999996</v>
      </c>
      <c r="L435" s="190"/>
      <c r="M435" s="155">
        <f t="shared" si="6"/>
        <v>100000</v>
      </c>
    </row>
    <row r="436" spans="1:13" s="117" customFormat="1" ht="12.75" customHeight="1">
      <c r="A436" s="147"/>
      <c r="B436" s="152"/>
      <c r="C436" s="152"/>
      <c r="D436" s="188" t="s">
        <v>579</v>
      </c>
      <c r="E436" s="188"/>
      <c r="F436" s="188"/>
      <c r="G436" s="153" t="s">
        <v>1118</v>
      </c>
      <c r="H436" s="153" t="s">
        <v>804</v>
      </c>
      <c r="I436" s="153" t="s">
        <v>1210</v>
      </c>
      <c r="J436" s="154">
        <v>119160</v>
      </c>
      <c r="K436" s="189">
        <v>119160</v>
      </c>
      <c r="L436" s="190"/>
      <c r="M436" s="155">
        <f t="shared" si="6"/>
        <v>100000</v>
      </c>
    </row>
    <row r="437" spans="1:13" s="117" customFormat="1" ht="12.75" customHeight="1">
      <c r="A437" s="147"/>
      <c r="B437" s="152"/>
      <c r="C437" s="152"/>
      <c r="D437" s="188" t="s">
        <v>580</v>
      </c>
      <c r="E437" s="188"/>
      <c r="F437" s="188"/>
      <c r="G437" s="153" t="s">
        <v>1118</v>
      </c>
      <c r="H437" s="153" t="s">
        <v>804</v>
      </c>
      <c r="I437" s="153" t="s">
        <v>1211</v>
      </c>
      <c r="J437" s="154">
        <v>615353</v>
      </c>
      <c r="K437" s="189">
        <v>405914</v>
      </c>
      <c r="L437" s="190"/>
      <c r="M437" s="155">
        <f t="shared" si="6"/>
        <v>65964.413921765226</v>
      </c>
    </row>
    <row r="438" spans="1:13" s="117" customFormat="1" ht="12.75" customHeight="1">
      <c r="A438" s="147"/>
      <c r="B438" s="152"/>
      <c r="C438" s="152"/>
      <c r="D438" s="188" t="s">
        <v>566</v>
      </c>
      <c r="E438" s="188"/>
      <c r="F438" s="188"/>
      <c r="G438" s="153" t="s">
        <v>1118</v>
      </c>
      <c r="H438" s="153" t="s">
        <v>804</v>
      </c>
      <c r="I438" s="153" t="s">
        <v>1212</v>
      </c>
      <c r="J438" s="154">
        <v>34290.9</v>
      </c>
      <c r="K438" s="189">
        <v>33568</v>
      </c>
      <c r="L438" s="190"/>
      <c r="M438" s="155">
        <f t="shared" si="6"/>
        <v>97891.860522762596</v>
      </c>
    </row>
    <row r="439" spans="1:13" s="117" customFormat="1" ht="12.75" customHeight="1">
      <c r="A439" s="147"/>
      <c r="B439" s="152"/>
      <c r="C439" s="152"/>
      <c r="D439" s="188" t="s">
        <v>568</v>
      </c>
      <c r="E439" s="188"/>
      <c r="F439" s="188"/>
      <c r="G439" s="153" t="s">
        <v>1118</v>
      </c>
      <c r="H439" s="153" t="s">
        <v>804</v>
      </c>
      <c r="I439" s="153" t="s">
        <v>1213</v>
      </c>
      <c r="J439" s="154">
        <v>11568</v>
      </c>
      <c r="K439" s="189">
        <v>8076</v>
      </c>
      <c r="L439" s="190"/>
      <c r="M439" s="155">
        <f t="shared" si="6"/>
        <v>69813.278008298759</v>
      </c>
    </row>
    <row r="440" spans="1:13" s="117" customFormat="1" ht="12.75" customHeight="1">
      <c r="A440" s="147"/>
      <c r="B440" s="152"/>
      <c r="C440" s="152"/>
      <c r="D440" s="188" t="s">
        <v>630</v>
      </c>
      <c r="E440" s="188"/>
      <c r="F440" s="188"/>
      <c r="G440" s="153" t="s">
        <v>1118</v>
      </c>
      <c r="H440" s="153" t="s">
        <v>804</v>
      </c>
      <c r="I440" s="153" t="s">
        <v>1214</v>
      </c>
      <c r="J440" s="154">
        <v>2686784.1</v>
      </c>
      <c r="K440" s="189">
        <v>2629962</v>
      </c>
      <c r="L440" s="190"/>
      <c r="M440" s="155">
        <f t="shared" si="6"/>
        <v>97885.125939222271</v>
      </c>
    </row>
    <row r="441" spans="1:13" s="117" customFormat="1" ht="12.75" customHeight="1">
      <c r="A441" s="147"/>
      <c r="B441" s="152"/>
      <c r="C441" s="152"/>
      <c r="D441" s="188" t="s">
        <v>631</v>
      </c>
      <c r="E441" s="188"/>
      <c r="F441" s="188"/>
      <c r="G441" s="153" t="s">
        <v>1118</v>
      </c>
      <c r="H441" s="153" t="s">
        <v>804</v>
      </c>
      <c r="I441" s="153" t="s">
        <v>1215</v>
      </c>
      <c r="J441" s="154">
        <v>500000</v>
      </c>
      <c r="K441" s="189">
        <v>104964</v>
      </c>
      <c r="L441" s="190"/>
      <c r="M441" s="155">
        <f t="shared" si="6"/>
        <v>20992.799999999999</v>
      </c>
    </row>
    <row r="442" spans="1:13" s="117" customFormat="1" ht="12.75" customHeight="1">
      <c r="A442" s="147"/>
      <c r="B442" s="152"/>
      <c r="C442" s="152"/>
      <c r="D442" s="188" t="s">
        <v>632</v>
      </c>
      <c r="E442" s="188"/>
      <c r="F442" s="188"/>
      <c r="G442" s="153" t="s">
        <v>1118</v>
      </c>
      <c r="H442" s="153" t="s">
        <v>804</v>
      </c>
      <c r="I442" s="153" t="s">
        <v>1216</v>
      </c>
      <c r="J442" s="154">
        <v>2869028.72</v>
      </c>
      <c r="K442" s="189">
        <v>2868250</v>
      </c>
      <c r="L442" s="190"/>
      <c r="M442" s="155">
        <f t="shared" si="6"/>
        <v>99972.85771332396</v>
      </c>
    </row>
    <row r="443" spans="1:13" s="117" customFormat="1" ht="12.75" customHeight="1">
      <c r="A443" s="147"/>
      <c r="B443" s="152"/>
      <c r="C443" s="152"/>
      <c r="D443" s="188" t="s">
        <v>633</v>
      </c>
      <c r="E443" s="188"/>
      <c r="F443" s="188"/>
      <c r="G443" s="153" t="s">
        <v>1118</v>
      </c>
      <c r="H443" s="153" t="s">
        <v>804</v>
      </c>
      <c r="I443" s="153" t="s">
        <v>1217</v>
      </c>
      <c r="J443" s="154">
        <v>362420</v>
      </c>
      <c r="K443" s="189">
        <v>311420</v>
      </c>
      <c r="L443" s="190"/>
      <c r="M443" s="155">
        <f t="shared" si="6"/>
        <v>85927.928922244915</v>
      </c>
    </row>
    <row r="444" spans="1:13" s="117" customFormat="1" ht="12.75" customHeight="1">
      <c r="A444" s="147"/>
      <c r="B444" s="152"/>
      <c r="C444" s="152"/>
      <c r="D444" s="188" t="s">
        <v>1218</v>
      </c>
      <c r="E444" s="188"/>
      <c r="F444" s="188"/>
      <c r="G444" s="153" t="s">
        <v>1118</v>
      </c>
      <c r="H444" s="153" t="s">
        <v>804</v>
      </c>
      <c r="I444" s="153" t="s">
        <v>1219</v>
      </c>
      <c r="J444" s="154">
        <v>149250</v>
      </c>
      <c r="K444" s="189">
        <v>149250</v>
      </c>
      <c r="L444" s="190"/>
      <c r="M444" s="155">
        <f t="shared" si="6"/>
        <v>100000</v>
      </c>
    </row>
    <row r="445" spans="1:13" s="117" customFormat="1" ht="12.75" customHeight="1">
      <c r="A445" s="147"/>
      <c r="B445" s="152"/>
      <c r="C445" s="152"/>
      <c r="D445" s="188" t="s">
        <v>616</v>
      </c>
      <c r="E445" s="188"/>
      <c r="F445" s="188"/>
      <c r="G445" s="153" t="s">
        <v>1118</v>
      </c>
      <c r="H445" s="153" t="s">
        <v>804</v>
      </c>
      <c r="I445" s="153" t="s">
        <v>1220</v>
      </c>
      <c r="J445" s="154">
        <v>600000</v>
      </c>
      <c r="K445" s="189">
        <v>140450</v>
      </c>
      <c r="L445" s="190"/>
      <c r="M445" s="155">
        <f t="shared" si="6"/>
        <v>23408.333333333336</v>
      </c>
    </row>
    <row r="446" spans="1:13" s="117" customFormat="1" ht="12.75" customHeight="1">
      <c r="A446" s="147"/>
      <c r="B446" s="152"/>
      <c r="C446" s="152"/>
      <c r="D446" s="188" t="s">
        <v>564</v>
      </c>
      <c r="E446" s="188"/>
      <c r="F446" s="188"/>
      <c r="G446" s="153" t="s">
        <v>1118</v>
      </c>
      <c r="H446" s="153" t="s">
        <v>804</v>
      </c>
      <c r="I446" s="153" t="s">
        <v>1221</v>
      </c>
      <c r="J446" s="154">
        <v>39456272</v>
      </c>
      <c r="K446" s="189">
        <v>39456272</v>
      </c>
      <c r="L446" s="190"/>
      <c r="M446" s="155">
        <f t="shared" si="6"/>
        <v>100000</v>
      </c>
    </row>
    <row r="447" spans="1:13" s="117" customFormat="1" ht="12.75" customHeight="1">
      <c r="A447" s="147"/>
      <c r="B447" s="152"/>
      <c r="C447" s="152"/>
      <c r="D447" s="188" t="s">
        <v>579</v>
      </c>
      <c r="E447" s="188"/>
      <c r="F447" s="188"/>
      <c r="G447" s="153" t="s">
        <v>1118</v>
      </c>
      <c r="H447" s="153" t="s">
        <v>804</v>
      </c>
      <c r="I447" s="153" t="s">
        <v>1222</v>
      </c>
      <c r="J447" s="154">
        <v>546412</v>
      </c>
      <c r="K447" s="189">
        <v>527140</v>
      </c>
      <c r="L447" s="190"/>
      <c r="M447" s="155">
        <f t="shared" si="6"/>
        <v>96472.991076330683</v>
      </c>
    </row>
    <row r="448" spans="1:13" s="117" customFormat="1" ht="12.75" customHeight="1">
      <c r="A448" s="147"/>
      <c r="B448" s="152"/>
      <c r="C448" s="152"/>
      <c r="D448" s="188" t="s">
        <v>565</v>
      </c>
      <c r="E448" s="188"/>
      <c r="F448" s="188"/>
      <c r="G448" s="153" t="s">
        <v>1118</v>
      </c>
      <c r="H448" s="153" t="s">
        <v>804</v>
      </c>
      <c r="I448" s="153" t="s">
        <v>1223</v>
      </c>
      <c r="J448" s="154">
        <v>808886.94</v>
      </c>
      <c r="K448" s="189">
        <v>726739</v>
      </c>
      <c r="L448" s="190"/>
      <c r="M448" s="155">
        <f t="shared" si="6"/>
        <v>89844.323608439023</v>
      </c>
    </row>
    <row r="449" spans="1:13" s="117" customFormat="1" ht="12.75" customHeight="1">
      <c r="A449" s="147"/>
      <c r="B449" s="152"/>
      <c r="C449" s="152"/>
      <c r="D449" s="188" t="s">
        <v>580</v>
      </c>
      <c r="E449" s="188"/>
      <c r="F449" s="188"/>
      <c r="G449" s="153" t="s">
        <v>1118</v>
      </c>
      <c r="H449" s="153" t="s">
        <v>804</v>
      </c>
      <c r="I449" s="153" t="s">
        <v>1224</v>
      </c>
      <c r="J449" s="154">
        <v>3399298.09</v>
      </c>
      <c r="K449" s="189">
        <v>2526880</v>
      </c>
      <c r="L449" s="190"/>
      <c r="M449" s="155">
        <f t="shared" si="6"/>
        <v>74335.346094934561</v>
      </c>
    </row>
    <row r="450" spans="1:13" s="117" customFormat="1" ht="12.75" customHeight="1">
      <c r="A450" s="147"/>
      <c r="B450" s="152"/>
      <c r="C450" s="152"/>
      <c r="D450" s="188" t="s">
        <v>566</v>
      </c>
      <c r="E450" s="188"/>
      <c r="F450" s="188"/>
      <c r="G450" s="153" t="s">
        <v>1118</v>
      </c>
      <c r="H450" s="153" t="s">
        <v>804</v>
      </c>
      <c r="I450" s="153" t="s">
        <v>1225</v>
      </c>
      <c r="J450" s="154">
        <v>1177173.1200000001</v>
      </c>
      <c r="K450" s="189">
        <v>634597</v>
      </c>
      <c r="L450" s="190"/>
      <c r="M450" s="155">
        <f t="shared" ref="M450:M506" si="7">K450/J450*100*1000</f>
        <v>53908.553399520366</v>
      </c>
    </row>
    <row r="451" spans="1:13" s="117" customFormat="1" ht="12.75" customHeight="1">
      <c r="A451" s="147"/>
      <c r="B451" s="152"/>
      <c r="C451" s="152"/>
      <c r="D451" s="188" t="s">
        <v>567</v>
      </c>
      <c r="E451" s="188"/>
      <c r="F451" s="188"/>
      <c r="G451" s="153" t="s">
        <v>1118</v>
      </c>
      <c r="H451" s="153" t="s">
        <v>804</v>
      </c>
      <c r="I451" s="153" t="s">
        <v>1226</v>
      </c>
      <c r="J451" s="154">
        <v>186725.2</v>
      </c>
      <c r="K451" s="189">
        <v>68855</v>
      </c>
      <c r="L451" s="190"/>
      <c r="M451" s="155">
        <f t="shared" si="7"/>
        <v>36875.044182574173</v>
      </c>
    </row>
    <row r="452" spans="1:13" s="117" customFormat="1" ht="12.75" customHeight="1">
      <c r="A452" s="147"/>
      <c r="B452" s="152"/>
      <c r="C452" s="152"/>
      <c r="D452" s="188" t="s">
        <v>568</v>
      </c>
      <c r="E452" s="188"/>
      <c r="F452" s="188"/>
      <c r="G452" s="153" t="s">
        <v>1118</v>
      </c>
      <c r="H452" s="153" t="s">
        <v>804</v>
      </c>
      <c r="I452" s="153" t="s">
        <v>1227</v>
      </c>
      <c r="J452" s="154">
        <v>88054</v>
      </c>
      <c r="K452" s="189">
        <v>72221</v>
      </c>
      <c r="L452" s="190"/>
      <c r="M452" s="155">
        <f t="shared" si="7"/>
        <v>82018.988348059138</v>
      </c>
    </row>
    <row r="453" spans="1:13" s="117" customFormat="1" ht="12.75" customHeight="1">
      <c r="A453" s="147"/>
      <c r="B453" s="152"/>
      <c r="C453" s="152"/>
      <c r="D453" s="188" t="s">
        <v>582</v>
      </c>
      <c r="E453" s="188"/>
      <c r="F453" s="188"/>
      <c r="G453" s="153" t="s">
        <v>1118</v>
      </c>
      <c r="H453" s="153" t="s">
        <v>804</v>
      </c>
      <c r="I453" s="153" t="s">
        <v>1228</v>
      </c>
      <c r="J453" s="154">
        <v>31431.55</v>
      </c>
      <c r="K453" s="189">
        <v>12397</v>
      </c>
      <c r="L453" s="190"/>
      <c r="M453" s="155">
        <f t="shared" si="7"/>
        <v>39441.262044029012</v>
      </c>
    </row>
    <row r="454" spans="1:13" s="117" customFormat="1" ht="12.75" customHeight="1">
      <c r="A454" s="147"/>
      <c r="B454" s="152"/>
      <c r="C454" s="152"/>
      <c r="D454" s="188" t="s">
        <v>628</v>
      </c>
      <c r="E454" s="188"/>
      <c r="F454" s="188"/>
      <c r="G454" s="153" t="s">
        <v>1118</v>
      </c>
      <c r="H454" s="153" t="s">
        <v>804</v>
      </c>
      <c r="I454" s="153" t="s">
        <v>1229</v>
      </c>
      <c r="J454" s="154">
        <v>83400</v>
      </c>
      <c r="K454" s="189">
        <v>83400</v>
      </c>
      <c r="L454" s="190"/>
      <c r="M454" s="155">
        <f t="shared" si="7"/>
        <v>100000</v>
      </c>
    </row>
    <row r="455" spans="1:13" s="117" customFormat="1" ht="12.75" customHeight="1">
      <c r="A455" s="147"/>
      <c r="B455" s="152"/>
      <c r="C455" s="152"/>
      <c r="D455" s="188" t="s">
        <v>584</v>
      </c>
      <c r="E455" s="188"/>
      <c r="F455" s="188"/>
      <c r="G455" s="153" t="s">
        <v>1118</v>
      </c>
      <c r="H455" s="153" t="s">
        <v>804</v>
      </c>
      <c r="I455" s="153" t="s">
        <v>1230</v>
      </c>
      <c r="J455" s="154">
        <v>9000</v>
      </c>
      <c r="K455" s="189">
        <v>8835</v>
      </c>
      <c r="L455" s="190"/>
      <c r="M455" s="155">
        <f t="shared" si="7"/>
        <v>98166.666666666672</v>
      </c>
    </row>
    <row r="456" spans="1:13" s="117" customFormat="1" ht="12.75" customHeight="1">
      <c r="A456" s="147"/>
      <c r="B456" s="152"/>
      <c r="C456" s="152"/>
      <c r="D456" s="188" t="s">
        <v>1168</v>
      </c>
      <c r="E456" s="188"/>
      <c r="F456" s="188"/>
      <c r="G456" s="153" t="s">
        <v>1118</v>
      </c>
      <c r="H456" s="153" t="s">
        <v>804</v>
      </c>
      <c r="I456" s="153" t="s">
        <v>1231</v>
      </c>
      <c r="J456" s="154">
        <v>4200</v>
      </c>
      <c r="K456" s="189">
        <v>3000</v>
      </c>
      <c r="L456" s="190"/>
      <c r="M456" s="155">
        <f t="shared" si="7"/>
        <v>71428.571428571435</v>
      </c>
    </row>
    <row r="457" spans="1:13" s="117" customFormat="1" ht="12.75" customHeight="1">
      <c r="A457" s="147"/>
      <c r="B457" s="152"/>
      <c r="C457" s="152"/>
      <c r="D457" s="188" t="s">
        <v>654</v>
      </c>
      <c r="E457" s="188"/>
      <c r="F457" s="188"/>
      <c r="G457" s="153" t="s">
        <v>1118</v>
      </c>
      <c r="H457" s="153" t="s">
        <v>804</v>
      </c>
      <c r="I457" s="153" t="s">
        <v>1232</v>
      </c>
      <c r="J457" s="154">
        <v>7465632</v>
      </c>
      <c r="K457" s="189">
        <v>7465632</v>
      </c>
      <c r="L457" s="190"/>
      <c r="M457" s="155">
        <f t="shared" si="7"/>
        <v>100000</v>
      </c>
    </row>
    <row r="458" spans="1:13" s="117" customFormat="1" ht="12.75" customHeight="1">
      <c r="A458" s="147"/>
      <c r="B458" s="152"/>
      <c r="C458" s="152"/>
      <c r="D458" s="188" t="s">
        <v>599</v>
      </c>
      <c r="E458" s="188"/>
      <c r="F458" s="188"/>
      <c r="G458" s="153" t="s">
        <v>1118</v>
      </c>
      <c r="H458" s="153" t="s">
        <v>804</v>
      </c>
      <c r="I458" s="153" t="s">
        <v>937</v>
      </c>
      <c r="J458" s="154">
        <v>5618114.7800000003</v>
      </c>
      <c r="K458" s="189">
        <v>5618114.7800000003</v>
      </c>
      <c r="L458" s="190"/>
      <c r="M458" s="155">
        <f t="shared" si="7"/>
        <v>100000</v>
      </c>
    </row>
    <row r="459" spans="1:13" s="117" customFormat="1" ht="12.75" customHeight="1">
      <c r="A459" s="147"/>
      <c r="B459" s="152"/>
      <c r="C459" s="152"/>
      <c r="D459" s="188" t="s">
        <v>634</v>
      </c>
      <c r="E459" s="188"/>
      <c r="F459" s="188"/>
      <c r="G459" s="153" t="s">
        <v>1118</v>
      </c>
      <c r="H459" s="153" t="s">
        <v>804</v>
      </c>
      <c r="I459" s="153" t="s">
        <v>1233</v>
      </c>
      <c r="J459" s="154">
        <v>209000</v>
      </c>
      <c r="K459" s="189">
        <v>209000</v>
      </c>
      <c r="L459" s="190"/>
      <c r="M459" s="155">
        <f t="shared" si="7"/>
        <v>100000</v>
      </c>
    </row>
    <row r="460" spans="1:13" s="117" customFormat="1" ht="12.75" customHeight="1">
      <c r="A460" s="143"/>
      <c r="B460" s="193" t="s">
        <v>1234</v>
      </c>
      <c r="C460" s="193"/>
      <c r="D460" s="193"/>
      <c r="E460" s="193"/>
      <c r="F460" s="193"/>
      <c r="G460" s="144" t="s">
        <v>1118</v>
      </c>
      <c r="H460" s="144" t="s">
        <v>1235</v>
      </c>
      <c r="I460" s="144"/>
      <c r="J460" s="145">
        <v>1960254.22</v>
      </c>
      <c r="K460" s="194">
        <f>K461</f>
        <v>1870000</v>
      </c>
      <c r="L460" s="195"/>
      <c r="M460" s="146">
        <f t="shared" si="7"/>
        <v>95395.790041967106</v>
      </c>
    </row>
    <row r="461" spans="1:13" s="117" customFormat="1" ht="12.75" customHeight="1">
      <c r="A461" s="147"/>
      <c r="B461" s="148"/>
      <c r="C461" s="196" t="s">
        <v>1236</v>
      </c>
      <c r="D461" s="196"/>
      <c r="E461" s="196"/>
      <c r="F461" s="196"/>
      <c r="G461" s="149" t="s">
        <v>1118</v>
      </c>
      <c r="H461" s="149" t="s">
        <v>1237</v>
      </c>
      <c r="I461" s="149"/>
      <c r="J461" s="150">
        <v>1960254.22</v>
      </c>
      <c r="K461" s="197">
        <f>SUM(K462:L466)</f>
        <v>1870000</v>
      </c>
      <c r="L461" s="198"/>
      <c r="M461" s="151">
        <f t="shared" si="7"/>
        <v>95395.790041967106</v>
      </c>
    </row>
    <row r="462" spans="1:13" s="117" customFormat="1" ht="12.75" customHeight="1">
      <c r="A462" s="147"/>
      <c r="B462" s="152"/>
      <c r="C462" s="152"/>
      <c r="D462" s="188" t="s">
        <v>635</v>
      </c>
      <c r="E462" s="188"/>
      <c r="F462" s="188"/>
      <c r="G462" s="153" t="s">
        <v>1118</v>
      </c>
      <c r="H462" s="153" t="s">
        <v>1237</v>
      </c>
      <c r="I462" s="153" t="s">
        <v>1238</v>
      </c>
      <c r="J462" s="154">
        <v>22800</v>
      </c>
      <c r="K462" s="189">
        <v>22800</v>
      </c>
      <c r="L462" s="190"/>
      <c r="M462" s="155">
        <f t="shared" si="7"/>
        <v>100000</v>
      </c>
    </row>
    <row r="463" spans="1:13" s="117" customFormat="1" ht="12.75" customHeight="1">
      <c r="A463" s="147"/>
      <c r="B463" s="152"/>
      <c r="C463" s="152"/>
      <c r="D463" s="188" t="s">
        <v>636</v>
      </c>
      <c r="E463" s="188"/>
      <c r="F463" s="188"/>
      <c r="G463" s="153" t="s">
        <v>1118</v>
      </c>
      <c r="H463" s="153" t="s">
        <v>1237</v>
      </c>
      <c r="I463" s="153" t="s">
        <v>1239</v>
      </c>
      <c r="J463" s="154">
        <v>460000</v>
      </c>
      <c r="K463" s="189">
        <v>460000</v>
      </c>
      <c r="L463" s="190"/>
      <c r="M463" s="155">
        <f t="shared" si="7"/>
        <v>100000</v>
      </c>
    </row>
    <row r="464" spans="1:13" s="117" customFormat="1" ht="12.75" customHeight="1">
      <c r="A464" s="147"/>
      <c r="B464" s="152"/>
      <c r="C464" s="152"/>
      <c r="D464" s="188" t="s">
        <v>637</v>
      </c>
      <c r="E464" s="188"/>
      <c r="F464" s="188"/>
      <c r="G464" s="153" t="s">
        <v>1118</v>
      </c>
      <c r="H464" s="153" t="s">
        <v>1237</v>
      </c>
      <c r="I464" s="153" t="s">
        <v>1240</v>
      </c>
      <c r="J464" s="154">
        <v>48000</v>
      </c>
      <c r="K464" s="189">
        <v>48000</v>
      </c>
      <c r="L464" s="190"/>
      <c r="M464" s="155">
        <f t="shared" si="7"/>
        <v>100000</v>
      </c>
    </row>
    <row r="465" spans="1:13" s="117" customFormat="1" ht="12.75" customHeight="1">
      <c r="A465" s="147"/>
      <c r="B465" s="152"/>
      <c r="C465" s="152"/>
      <c r="D465" s="188" t="s">
        <v>638</v>
      </c>
      <c r="E465" s="188"/>
      <c r="F465" s="188"/>
      <c r="G465" s="153" t="s">
        <v>1118</v>
      </c>
      <c r="H465" s="153" t="s">
        <v>1237</v>
      </c>
      <c r="I465" s="153" t="s">
        <v>1241</v>
      </c>
      <c r="J465" s="154">
        <v>9200</v>
      </c>
      <c r="K465" s="189">
        <v>9200</v>
      </c>
      <c r="L465" s="190"/>
      <c r="M465" s="155">
        <f t="shared" si="7"/>
        <v>100000</v>
      </c>
    </row>
    <row r="466" spans="1:13" s="117" customFormat="1" ht="12.75" customHeight="1">
      <c r="A466" s="147"/>
      <c r="B466" s="152"/>
      <c r="C466" s="152"/>
      <c r="D466" s="188" t="s">
        <v>639</v>
      </c>
      <c r="E466" s="188"/>
      <c r="F466" s="188"/>
      <c r="G466" s="153" t="s">
        <v>1118</v>
      </c>
      <c r="H466" s="153" t="s">
        <v>1237</v>
      </c>
      <c r="I466" s="153" t="s">
        <v>1242</v>
      </c>
      <c r="J466" s="154">
        <v>1420254.22</v>
      </c>
      <c r="K466" s="189">
        <v>1330000</v>
      </c>
      <c r="L466" s="190"/>
      <c r="M466" s="155">
        <f t="shared" si="7"/>
        <v>93645.206701093266</v>
      </c>
    </row>
    <row r="467" spans="1:13" s="117" customFormat="1" ht="12.75" customHeight="1">
      <c r="A467" s="143"/>
      <c r="B467" s="193" t="s">
        <v>1243</v>
      </c>
      <c r="C467" s="193"/>
      <c r="D467" s="193"/>
      <c r="E467" s="193"/>
      <c r="F467" s="193"/>
      <c r="G467" s="144" t="s">
        <v>1118</v>
      </c>
      <c r="H467" s="144" t="s">
        <v>1244</v>
      </c>
      <c r="I467" s="144"/>
      <c r="J467" s="145">
        <v>14872064.25</v>
      </c>
      <c r="K467" s="194">
        <f>K468+K482</f>
        <v>13356343.91</v>
      </c>
      <c r="L467" s="195"/>
      <c r="M467" s="146">
        <f t="shared" si="7"/>
        <v>89808.271975425349</v>
      </c>
    </row>
    <row r="468" spans="1:13" s="117" customFormat="1" ht="12.75" customHeight="1">
      <c r="A468" s="147"/>
      <c r="B468" s="148"/>
      <c r="C468" s="196" t="s">
        <v>1245</v>
      </c>
      <c r="D468" s="196"/>
      <c r="E468" s="196"/>
      <c r="F468" s="196"/>
      <c r="G468" s="149" t="s">
        <v>1118</v>
      </c>
      <c r="H468" s="149" t="s">
        <v>1246</v>
      </c>
      <c r="I468" s="149"/>
      <c r="J468" s="150">
        <v>12974391.25</v>
      </c>
      <c r="K468" s="197">
        <f>SUM(K469:L481)</f>
        <v>12385570.91</v>
      </c>
      <c r="L468" s="198"/>
      <c r="M468" s="151">
        <f t="shared" si="7"/>
        <v>95461.672700829033</v>
      </c>
    </row>
    <row r="469" spans="1:13" s="117" customFormat="1" ht="12.75" customHeight="1">
      <c r="A469" s="147"/>
      <c r="B469" s="152"/>
      <c r="C469" s="152"/>
      <c r="D469" s="188" t="s">
        <v>564</v>
      </c>
      <c r="E469" s="188"/>
      <c r="F469" s="188"/>
      <c r="G469" s="153" t="s">
        <v>1118</v>
      </c>
      <c r="H469" s="153" t="s">
        <v>1246</v>
      </c>
      <c r="I469" s="153" t="s">
        <v>1247</v>
      </c>
      <c r="J469" s="154">
        <v>5991675.9100000001</v>
      </c>
      <c r="K469" s="189">
        <v>5991675.9100000001</v>
      </c>
      <c r="L469" s="190"/>
      <c r="M469" s="155">
        <f t="shared" si="7"/>
        <v>100000</v>
      </c>
    </row>
    <row r="470" spans="1:13" s="117" customFormat="1" ht="12.75" customHeight="1">
      <c r="A470" s="147"/>
      <c r="B470" s="152"/>
      <c r="C470" s="152"/>
      <c r="D470" s="188" t="s">
        <v>640</v>
      </c>
      <c r="E470" s="188"/>
      <c r="F470" s="188"/>
      <c r="G470" s="153" t="s">
        <v>1118</v>
      </c>
      <c r="H470" s="153" t="s">
        <v>1246</v>
      </c>
      <c r="I470" s="153" t="s">
        <v>1248</v>
      </c>
      <c r="J470" s="154">
        <v>92200</v>
      </c>
      <c r="K470" s="189">
        <v>91900</v>
      </c>
      <c r="L470" s="190"/>
      <c r="M470" s="155">
        <f t="shared" si="7"/>
        <v>99674.62039045553</v>
      </c>
    </row>
    <row r="471" spans="1:13" s="117" customFormat="1" ht="12.75" customHeight="1">
      <c r="A471" s="147"/>
      <c r="B471" s="152"/>
      <c r="C471" s="152"/>
      <c r="D471" s="188" t="s">
        <v>564</v>
      </c>
      <c r="E471" s="188"/>
      <c r="F471" s="188"/>
      <c r="G471" s="153" t="s">
        <v>1118</v>
      </c>
      <c r="H471" s="153" t="s">
        <v>1246</v>
      </c>
      <c r="I471" s="153" t="s">
        <v>1249</v>
      </c>
      <c r="J471" s="154">
        <v>4492685</v>
      </c>
      <c r="K471" s="189">
        <v>4492685</v>
      </c>
      <c r="L471" s="190"/>
      <c r="M471" s="155">
        <f t="shared" si="7"/>
        <v>100000</v>
      </c>
    </row>
    <row r="472" spans="1:13" s="117" customFormat="1" ht="12.75" customHeight="1">
      <c r="A472" s="147"/>
      <c r="B472" s="152"/>
      <c r="C472" s="152"/>
      <c r="D472" s="188" t="s">
        <v>579</v>
      </c>
      <c r="E472" s="188"/>
      <c r="F472" s="188"/>
      <c r="G472" s="153" t="s">
        <v>1118</v>
      </c>
      <c r="H472" s="153" t="s">
        <v>1246</v>
      </c>
      <c r="I472" s="153" t="s">
        <v>1250</v>
      </c>
      <c r="J472" s="154">
        <v>38296.639999999999</v>
      </c>
      <c r="K472" s="189">
        <v>34030</v>
      </c>
      <c r="L472" s="190"/>
      <c r="M472" s="155">
        <f t="shared" si="7"/>
        <v>88858.970395314042</v>
      </c>
    </row>
    <row r="473" spans="1:13" s="117" customFormat="1" ht="12.75" customHeight="1">
      <c r="A473" s="147"/>
      <c r="B473" s="152"/>
      <c r="C473" s="152"/>
      <c r="D473" s="188" t="s">
        <v>565</v>
      </c>
      <c r="E473" s="188"/>
      <c r="F473" s="188"/>
      <c r="G473" s="153" t="s">
        <v>1118</v>
      </c>
      <c r="H473" s="153" t="s">
        <v>1246</v>
      </c>
      <c r="I473" s="153" t="s">
        <v>1251</v>
      </c>
      <c r="J473" s="154">
        <v>78800</v>
      </c>
      <c r="K473" s="189">
        <v>78710</v>
      </c>
      <c r="L473" s="190"/>
      <c r="M473" s="155">
        <f t="shared" si="7"/>
        <v>99885.78680203046</v>
      </c>
    </row>
    <row r="474" spans="1:13" s="117" customFormat="1" ht="12.75" customHeight="1">
      <c r="A474" s="147"/>
      <c r="B474" s="152"/>
      <c r="C474" s="152"/>
      <c r="D474" s="188" t="s">
        <v>580</v>
      </c>
      <c r="E474" s="188"/>
      <c r="F474" s="188"/>
      <c r="G474" s="153" t="s">
        <v>1118</v>
      </c>
      <c r="H474" s="153" t="s">
        <v>1246</v>
      </c>
      <c r="I474" s="153" t="s">
        <v>1252</v>
      </c>
      <c r="J474" s="154">
        <v>58300</v>
      </c>
      <c r="K474" s="189">
        <v>41889</v>
      </c>
      <c r="L474" s="190"/>
      <c r="M474" s="155">
        <f t="shared" si="7"/>
        <v>71850.771869639793</v>
      </c>
    </row>
    <row r="475" spans="1:13" s="117" customFormat="1" ht="12.75" customHeight="1">
      <c r="A475" s="147"/>
      <c r="B475" s="152"/>
      <c r="C475" s="152"/>
      <c r="D475" s="188" t="s">
        <v>566</v>
      </c>
      <c r="E475" s="188"/>
      <c r="F475" s="188"/>
      <c r="G475" s="153" t="s">
        <v>1118</v>
      </c>
      <c r="H475" s="153" t="s">
        <v>1246</v>
      </c>
      <c r="I475" s="153" t="s">
        <v>1253</v>
      </c>
      <c r="J475" s="154">
        <v>20000</v>
      </c>
      <c r="K475" s="189">
        <v>14976</v>
      </c>
      <c r="L475" s="190"/>
      <c r="M475" s="155">
        <f t="shared" si="7"/>
        <v>74880</v>
      </c>
    </row>
    <row r="476" spans="1:13" s="117" customFormat="1" ht="12.75" customHeight="1">
      <c r="A476" s="147"/>
      <c r="B476" s="152"/>
      <c r="C476" s="152"/>
      <c r="D476" s="188" t="s">
        <v>1254</v>
      </c>
      <c r="E476" s="188"/>
      <c r="F476" s="188"/>
      <c r="G476" s="153" t="s">
        <v>1118</v>
      </c>
      <c r="H476" s="153" t="s">
        <v>1246</v>
      </c>
      <c r="I476" s="153" t="s">
        <v>1255</v>
      </c>
      <c r="J476" s="154">
        <v>1392974.58</v>
      </c>
      <c r="K476" s="189">
        <v>1390342</v>
      </c>
      <c r="L476" s="190"/>
      <c r="M476" s="155">
        <f t="shared" si="7"/>
        <v>99811.01019086795</v>
      </c>
    </row>
    <row r="477" spans="1:13" s="117" customFormat="1" ht="12.75" customHeight="1">
      <c r="A477" s="147"/>
      <c r="B477" s="152"/>
      <c r="C477" s="152"/>
      <c r="D477" s="188" t="s">
        <v>641</v>
      </c>
      <c r="E477" s="188"/>
      <c r="F477" s="188"/>
      <c r="G477" s="153" t="s">
        <v>1118</v>
      </c>
      <c r="H477" s="153" t="s">
        <v>1246</v>
      </c>
      <c r="I477" s="153" t="s">
        <v>1256</v>
      </c>
      <c r="J477" s="154">
        <v>189774.86</v>
      </c>
      <c r="K477" s="189">
        <v>189441</v>
      </c>
      <c r="L477" s="190"/>
      <c r="M477" s="155">
        <f t="shared" si="7"/>
        <v>99824.075749548705</v>
      </c>
    </row>
    <row r="478" spans="1:13" s="117" customFormat="1" ht="12.75" customHeight="1">
      <c r="A478" s="147"/>
      <c r="B478" s="152"/>
      <c r="C478" s="152"/>
      <c r="D478" s="188" t="s">
        <v>1257</v>
      </c>
      <c r="E478" s="188"/>
      <c r="F478" s="188"/>
      <c r="G478" s="153" t="s">
        <v>1118</v>
      </c>
      <c r="H478" s="153" t="s">
        <v>1246</v>
      </c>
      <c r="I478" s="153" t="s">
        <v>1258</v>
      </c>
      <c r="J478" s="154">
        <v>14684.26</v>
      </c>
      <c r="K478" s="189">
        <v>12922</v>
      </c>
      <c r="L478" s="190"/>
      <c r="M478" s="155">
        <f t="shared" si="7"/>
        <v>87998.986670080747</v>
      </c>
    </row>
    <row r="479" spans="1:13" s="117" customFormat="1" ht="12.75" customHeight="1">
      <c r="A479" s="147"/>
      <c r="B479" s="152"/>
      <c r="C479" s="152"/>
      <c r="D479" s="188" t="s">
        <v>1259</v>
      </c>
      <c r="E479" s="188"/>
      <c r="F479" s="188"/>
      <c r="G479" s="153" t="s">
        <v>1118</v>
      </c>
      <c r="H479" s="153" t="s">
        <v>1246</v>
      </c>
      <c r="I479" s="153" t="s">
        <v>1260</v>
      </c>
      <c r="J479" s="154">
        <v>50000</v>
      </c>
      <c r="K479" s="189">
        <v>47000</v>
      </c>
      <c r="L479" s="190"/>
      <c r="M479" s="155">
        <f t="shared" si="7"/>
        <v>94000</v>
      </c>
    </row>
    <row r="480" spans="1:13" s="117" customFormat="1" ht="12.75" customHeight="1">
      <c r="A480" s="147"/>
      <c r="B480" s="152"/>
      <c r="C480" s="152"/>
      <c r="D480" s="188" t="s">
        <v>1261</v>
      </c>
      <c r="E480" s="188"/>
      <c r="F480" s="188"/>
      <c r="G480" s="153" t="s">
        <v>1118</v>
      </c>
      <c r="H480" s="153" t="s">
        <v>1246</v>
      </c>
      <c r="I480" s="153" t="s">
        <v>1262</v>
      </c>
      <c r="J480" s="154">
        <v>40000</v>
      </c>
      <c r="K480" s="189">
        <v>0</v>
      </c>
      <c r="L480" s="190"/>
      <c r="M480" s="155">
        <f t="shared" si="7"/>
        <v>0</v>
      </c>
    </row>
    <row r="481" spans="1:13" s="117" customFormat="1" ht="12.75" customHeight="1">
      <c r="A481" s="147"/>
      <c r="B481" s="152"/>
      <c r="C481" s="152"/>
      <c r="D481" s="188" t="s">
        <v>642</v>
      </c>
      <c r="E481" s="188"/>
      <c r="F481" s="188"/>
      <c r="G481" s="153" t="s">
        <v>1118</v>
      </c>
      <c r="H481" s="153" t="s">
        <v>1246</v>
      </c>
      <c r="I481" s="153" t="s">
        <v>1263</v>
      </c>
      <c r="J481" s="154">
        <v>515000</v>
      </c>
      <c r="K481" s="189">
        <v>0</v>
      </c>
      <c r="L481" s="190"/>
      <c r="M481" s="155">
        <f t="shared" si="7"/>
        <v>0</v>
      </c>
    </row>
    <row r="482" spans="1:13" s="117" customFormat="1" ht="12.75" customHeight="1">
      <c r="A482" s="147"/>
      <c r="B482" s="148"/>
      <c r="C482" s="196" t="s">
        <v>1264</v>
      </c>
      <c r="D482" s="196"/>
      <c r="E482" s="196"/>
      <c r="F482" s="196"/>
      <c r="G482" s="149" t="s">
        <v>1118</v>
      </c>
      <c r="H482" s="149" t="s">
        <v>1265</v>
      </c>
      <c r="I482" s="149"/>
      <c r="J482" s="150">
        <v>1897673</v>
      </c>
      <c r="K482" s="197">
        <f>SUM(K483:L486)</f>
        <v>970773</v>
      </c>
      <c r="L482" s="198"/>
      <c r="M482" s="151">
        <f t="shared" si="7"/>
        <v>51155.968388652836</v>
      </c>
    </row>
    <row r="483" spans="1:13" s="117" customFormat="1" ht="12.75" customHeight="1">
      <c r="A483" s="147"/>
      <c r="B483" s="152"/>
      <c r="C483" s="152"/>
      <c r="D483" s="188" t="s">
        <v>643</v>
      </c>
      <c r="E483" s="188"/>
      <c r="F483" s="188"/>
      <c r="G483" s="153" t="s">
        <v>1118</v>
      </c>
      <c r="H483" s="153" t="s">
        <v>1265</v>
      </c>
      <c r="I483" s="153" t="s">
        <v>1266</v>
      </c>
      <c r="J483" s="154">
        <v>299010</v>
      </c>
      <c r="K483" s="189">
        <v>297010</v>
      </c>
      <c r="L483" s="190"/>
      <c r="M483" s="155">
        <f t="shared" si="7"/>
        <v>99331.126049296014</v>
      </c>
    </row>
    <row r="484" spans="1:13" s="117" customFormat="1" ht="12.75" customHeight="1">
      <c r="A484" s="147"/>
      <c r="B484" s="152"/>
      <c r="C484" s="152"/>
      <c r="D484" s="188" t="s">
        <v>644</v>
      </c>
      <c r="E484" s="188"/>
      <c r="F484" s="188"/>
      <c r="G484" s="153" t="s">
        <v>1118</v>
      </c>
      <c r="H484" s="153" t="s">
        <v>1265</v>
      </c>
      <c r="I484" s="153" t="s">
        <v>1267</v>
      </c>
      <c r="J484" s="154">
        <v>598663</v>
      </c>
      <c r="K484" s="189">
        <v>524763</v>
      </c>
      <c r="L484" s="190"/>
      <c r="M484" s="155">
        <f t="shared" si="7"/>
        <v>87655.826399827623</v>
      </c>
    </row>
    <row r="485" spans="1:13" s="117" customFormat="1" ht="12.75" customHeight="1">
      <c r="A485" s="147"/>
      <c r="B485" s="152"/>
      <c r="C485" s="152"/>
      <c r="D485" s="188" t="s">
        <v>645</v>
      </c>
      <c r="E485" s="188"/>
      <c r="F485" s="188"/>
      <c r="G485" s="153" t="s">
        <v>1118</v>
      </c>
      <c r="H485" s="153" t="s">
        <v>1265</v>
      </c>
      <c r="I485" s="153" t="s">
        <v>1268</v>
      </c>
      <c r="J485" s="154">
        <v>200000</v>
      </c>
      <c r="K485" s="189">
        <v>149000</v>
      </c>
      <c r="L485" s="190"/>
      <c r="M485" s="155">
        <f t="shared" si="7"/>
        <v>74500</v>
      </c>
    </row>
    <row r="486" spans="1:13" s="117" customFormat="1" ht="12.75" customHeight="1">
      <c r="A486" s="147"/>
      <c r="B486" s="152"/>
      <c r="C486" s="152"/>
      <c r="D486" s="188" t="s">
        <v>646</v>
      </c>
      <c r="E486" s="188"/>
      <c r="F486" s="188"/>
      <c r="G486" s="153" t="s">
        <v>1118</v>
      </c>
      <c r="H486" s="153" t="s">
        <v>1265</v>
      </c>
      <c r="I486" s="153" t="s">
        <v>1269</v>
      </c>
      <c r="J486" s="154">
        <v>800000</v>
      </c>
      <c r="K486" s="189">
        <v>0</v>
      </c>
      <c r="L486" s="190"/>
      <c r="M486" s="155">
        <f t="shared" si="7"/>
        <v>0</v>
      </c>
    </row>
    <row r="487" spans="1:13" s="117" customFormat="1" ht="12.75" customHeight="1">
      <c r="A487" s="143"/>
      <c r="B487" s="193" t="s">
        <v>808</v>
      </c>
      <c r="C487" s="193"/>
      <c r="D487" s="193"/>
      <c r="E487" s="193"/>
      <c r="F487" s="193"/>
      <c r="G487" s="144" t="s">
        <v>1118</v>
      </c>
      <c r="H487" s="144" t="s">
        <v>809</v>
      </c>
      <c r="I487" s="144"/>
      <c r="J487" s="145">
        <v>177053797.83000001</v>
      </c>
      <c r="K487" s="194">
        <f>K488+K492+K507+K513</f>
        <v>138993406</v>
      </c>
      <c r="L487" s="195"/>
      <c r="M487" s="146">
        <f t="shared" si="7"/>
        <v>78503.487473031171</v>
      </c>
    </row>
    <row r="488" spans="1:13" s="117" customFormat="1" ht="12.75" customHeight="1">
      <c r="A488" s="147"/>
      <c r="B488" s="148"/>
      <c r="C488" s="196" t="s">
        <v>1270</v>
      </c>
      <c r="D488" s="196"/>
      <c r="E488" s="196"/>
      <c r="F488" s="196"/>
      <c r="G488" s="149" t="s">
        <v>1118</v>
      </c>
      <c r="H488" s="149" t="s">
        <v>1271</v>
      </c>
      <c r="I488" s="149"/>
      <c r="J488" s="150">
        <v>21945438.780000001</v>
      </c>
      <c r="K488" s="197">
        <f>K489+K490+K491</f>
        <v>21945400</v>
      </c>
      <c r="L488" s="198"/>
      <c r="M488" s="151">
        <f t="shared" si="7"/>
        <v>99999.823289019696</v>
      </c>
    </row>
    <row r="489" spans="1:13" s="117" customFormat="1" ht="12.75" customHeight="1">
      <c r="A489" s="147"/>
      <c r="B489" s="152"/>
      <c r="C489" s="152"/>
      <c r="D489" s="188" t="s">
        <v>1272</v>
      </c>
      <c r="E489" s="188"/>
      <c r="F489" s="188"/>
      <c r="G489" s="153" t="s">
        <v>1118</v>
      </c>
      <c r="H489" s="153" t="s">
        <v>1271</v>
      </c>
      <c r="I489" s="153" t="s">
        <v>1273</v>
      </c>
      <c r="J489" s="154">
        <v>272100</v>
      </c>
      <c r="K489" s="189">
        <v>272100</v>
      </c>
      <c r="L489" s="190"/>
      <c r="M489" s="155">
        <f t="shared" si="7"/>
        <v>100000</v>
      </c>
    </row>
    <row r="490" spans="1:13" s="117" customFormat="1" ht="12.75" customHeight="1">
      <c r="A490" s="147"/>
      <c r="B490" s="152"/>
      <c r="C490" s="152"/>
      <c r="D490" s="188" t="s">
        <v>647</v>
      </c>
      <c r="E490" s="188"/>
      <c r="F490" s="188"/>
      <c r="G490" s="153" t="s">
        <v>1118</v>
      </c>
      <c r="H490" s="153" t="s">
        <v>1271</v>
      </c>
      <c r="I490" s="153" t="s">
        <v>1274</v>
      </c>
      <c r="J490" s="154">
        <v>20536337.780000001</v>
      </c>
      <c r="K490" s="189">
        <v>20536300</v>
      </c>
      <c r="L490" s="190"/>
      <c r="M490" s="155">
        <f t="shared" si="7"/>
        <v>99999.816033411582</v>
      </c>
    </row>
    <row r="491" spans="1:13" s="117" customFormat="1" ht="12.75" customHeight="1">
      <c r="A491" s="147"/>
      <c r="B491" s="152"/>
      <c r="C491" s="152"/>
      <c r="D491" s="188" t="s">
        <v>1275</v>
      </c>
      <c r="E491" s="188"/>
      <c r="F491" s="188"/>
      <c r="G491" s="153" t="s">
        <v>1118</v>
      </c>
      <c r="H491" s="153" t="s">
        <v>1271</v>
      </c>
      <c r="I491" s="153" t="s">
        <v>1276</v>
      </c>
      <c r="J491" s="154">
        <v>1137000</v>
      </c>
      <c r="K491" s="189">
        <v>1137000</v>
      </c>
      <c r="L491" s="190"/>
      <c r="M491" s="155">
        <f t="shared" si="7"/>
        <v>100000</v>
      </c>
    </row>
    <row r="492" spans="1:13" s="117" customFormat="1" ht="12.75" customHeight="1">
      <c r="A492" s="147"/>
      <c r="B492" s="148"/>
      <c r="C492" s="196" t="s">
        <v>1277</v>
      </c>
      <c r="D492" s="196"/>
      <c r="E492" s="196"/>
      <c r="F492" s="196"/>
      <c r="G492" s="149" t="s">
        <v>1118</v>
      </c>
      <c r="H492" s="149" t="s">
        <v>1278</v>
      </c>
      <c r="I492" s="149"/>
      <c r="J492" s="150">
        <v>106729176</v>
      </c>
      <c r="K492" s="197">
        <f>SUM(K493:L506)</f>
        <v>73281486</v>
      </c>
      <c r="L492" s="198"/>
      <c r="M492" s="151">
        <f t="shared" si="7"/>
        <v>68661.155971072047</v>
      </c>
    </row>
    <row r="493" spans="1:13" s="117" customFormat="1" ht="12.75" customHeight="1">
      <c r="A493" s="147"/>
      <c r="B493" s="152"/>
      <c r="C493" s="152"/>
      <c r="D493" s="188" t="s">
        <v>648</v>
      </c>
      <c r="E493" s="188"/>
      <c r="F493" s="188"/>
      <c r="G493" s="153" t="s">
        <v>1118</v>
      </c>
      <c r="H493" s="153" t="s">
        <v>1278</v>
      </c>
      <c r="I493" s="153" t="s">
        <v>1279</v>
      </c>
      <c r="J493" s="154">
        <v>10066395.43</v>
      </c>
      <c r="K493" s="189">
        <v>3402346</v>
      </c>
      <c r="L493" s="190"/>
      <c r="M493" s="155">
        <f t="shared" si="7"/>
        <v>33799.049755787317</v>
      </c>
    </row>
    <row r="494" spans="1:13" s="117" customFormat="1" ht="12.75" customHeight="1">
      <c r="A494" s="147"/>
      <c r="B494" s="152"/>
      <c r="C494" s="152"/>
      <c r="D494" s="188" t="s">
        <v>649</v>
      </c>
      <c r="E494" s="188"/>
      <c r="F494" s="188"/>
      <c r="G494" s="153" t="s">
        <v>1118</v>
      </c>
      <c r="H494" s="153" t="s">
        <v>1278</v>
      </c>
      <c r="I494" s="153" t="s">
        <v>1280</v>
      </c>
      <c r="J494" s="154">
        <v>4787604.57</v>
      </c>
      <c r="K494" s="189">
        <v>1769728</v>
      </c>
      <c r="L494" s="190"/>
      <c r="M494" s="155">
        <f t="shared" si="7"/>
        <v>36964.790515270135</v>
      </c>
    </row>
    <row r="495" spans="1:13" s="117" customFormat="1" ht="12.75" customHeight="1">
      <c r="A495" s="147"/>
      <c r="B495" s="152"/>
      <c r="C495" s="152"/>
      <c r="D495" s="188" t="s">
        <v>1281</v>
      </c>
      <c r="E495" s="188"/>
      <c r="F495" s="188"/>
      <c r="G495" s="153" t="s">
        <v>1118</v>
      </c>
      <c r="H495" s="153" t="s">
        <v>1278</v>
      </c>
      <c r="I495" s="153" t="s">
        <v>1282</v>
      </c>
      <c r="J495" s="154">
        <v>1286006</v>
      </c>
      <c r="K495" s="189">
        <v>990000</v>
      </c>
      <c r="L495" s="190"/>
      <c r="M495" s="155">
        <f t="shared" si="7"/>
        <v>76982.533518506127</v>
      </c>
    </row>
    <row r="496" spans="1:13" s="117" customFormat="1" ht="12.75" customHeight="1">
      <c r="A496" s="147"/>
      <c r="B496" s="152"/>
      <c r="C496" s="152"/>
      <c r="D496" s="188" t="s">
        <v>1283</v>
      </c>
      <c r="E496" s="188"/>
      <c r="F496" s="188"/>
      <c r="G496" s="153" t="s">
        <v>1118</v>
      </c>
      <c r="H496" s="153" t="s">
        <v>1278</v>
      </c>
      <c r="I496" s="153" t="s">
        <v>1284</v>
      </c>
      <c r="J496" s="154">
        <v>1000000</v>
      </c>
      <c r="K496" s="189">
        <v>795000</v>
      </c>
      <c r="L496" s="190"/>
      <c r="M496" s="155">
        <f t="shared" si="7"/>
        <v>79500</v>
      </c>
    </row>
    <row r="497" spans="1:13" s="117" customFormat="1" ht="12.75" customHeight="1">
      <c r="A497" s="147"/>
      <c r="B497" s="152"/>
      <c r="C497" s="152"/>
      <c r="D497" s="188" t="s">
        <v>1285</v>
      </c>
      <c r="E497" s="188"/>
      <c r="F497" s="188"/>
      <c r="G497" s="153" t="s">
        <v>1118</v>
      </c>
      <c r="H497" s="153" t="s">
        <v>1278</v>
      </c>
      <c r="I497" s="153" t="s">
        <v>1286</v>
      </c>
      <c r="J497" s="154">
        <v>19063000</v>
      </c>
      <c r="K497" s="189">
        <v>11147314</v>
      </c>
      <c r="L497" s="190"/>
      <c r="M497" s="155">
        <f t="shared" si="7"/>
        <v>58476.178985469232</v>
      </c>
    </row>
    <row r="498" spans="1:13" s="117" customFormat="1" ht="12.75" customHeight="1">
      <c r="A498" s="147"/>
      <c r="B498" s="152"/>
      <c r="C498" s="152"/>
      <c r="D498" s="188" t="s">
        <v>1287</v>
      </c>
      <c r="E498" s="188"/>
      <c r="F498" s="188"/>
      <c r="G498" s="153" t="s">
        <v>1118</v>
      </c>
      <c r="H498" s="153" t="s">
        <v>1278</v>
      </c>
      <c r="I498" s="153" t="s">
        <v>1288</v>
      </c>
      <c r="J498" s="154">
        <v>1318000</v>
      </c>
      <c r="K498" s="189">
        <v>48473</v>
      </c>
      <c r="L498" s="190"/>
      <c r="M498" s="155">
        <f t="shared" si="7"/>
        <v>3677.7693474962061</v>
      </c>
    </row>
    <row r="499" spans="1:13" s="117" customFormat="1" ht="12.75" customHeight="1">
      <c r="A499" s="147"/>
      <c r="B499" s="152"/>
      <c r="C499" s="152"/>
      <c r="D499" s="188" t="s">
        <v>650</v>
      </c>
      <c r="E499" s="188"/>
      <c r="F499" s="188"/>
      <c r="G499" s="153" t="s">
        <v>1118</v>
      </c>
      <c r="H499" s="153" t="s">
        <v>1278</v>
      </c>
      <c r="I499" s="153" t="s">
        <v>1289</v>
      </c>
      <c r="J499" s="154">
        <v>45000000</v>
      </c>
      <c r="K499" s="189">
        <v>42199955</v>
      </c>
      <c r="L499" s="190"/>
      <c r="M499" s="155">
        <f t="shared" si="7"/>
        <v>93777.677777777775</v>
      </c>
    </row>
    <row r="500" spans="1:13" s="117" customFormat="1" ht="12.75" customHeight="1">
      <c r="A500" s="147"/>
      <c r="B500" s="152"/>
      <c r="C500" s="152"/>
      <c r="D500" s="188" t="s">
        <v>651</v>
      </c>
      <c r="E500" s="188"/>
      <c r="F500" s="188"/>
      <c r="G500" s="153" t="s">
        <v>1118</v>
      </c>
      <c r="H500" s="153" t="s">
        <v>1278</v>
      </c>
      <c r="I500" s="153" t="s">
        <v>1290</v>
      </c>
      <c r="J500" s="154">
        <v>1600000</v>
      </c>
      <c r="K500" s="189">
        <v>1600000</v>
      </c>
      <c r="L500" s="190"/>
      <c r="M500" s="155">
        <f t="shared" si="7"/>
        <v>100000</v>
      </c>
    </row>
    <row r="501" spans="1:13" s="117" customFormat="1" ht="12.75" customHeight="1">
      <c r="A501" s="147"/>
      <c r="B501" s="152"/>
      <c r="C501" s="152"/>
      <c r="D501" s="188" t="s">
        <v>1291</v>
      </c>
      <c r="E501" s="188"/>
      <c r="F501" s="188"/>
      <c r="G501" s="153" t="s">
        <v>1118</v>
      </c>
      <c r="H501" s="153" t="s">
        <v>1278</v>
      </c>
      <c r="I501" s="153" t="s">
        <v>1292</v>
      </c>
      <c r="J501" s="154">
        <v>11250000</v>
      </c>
      <c r="K501" s="189">
        <v>0</v>
      </c>
      <c r="L501" s="190"/>
      <c r="M501" s="155">
        <f t="shared" si="7"/>
        <v>0</v>
      </c>
    </row>
    <row r="502" spans="1:13" s="117" customFormat="1" ht="12.75" customHeight="1">
      <c r="A502" s="147"/>
      <c r="B502" s="152"/>
      <c r="C502" s="152"/>
      <c r="D502" s="188" t="s">
        <v>1293</v>
      </c>
      <c r="E502" s="188"/>
      <c r="F502" s="188"/>
      <c r="G502" s="153" t="s">
        <v>1118</v>
      </c>
      <c r="H502" s="153" t="s">
        <v>1278</v>
      </c>
      <c r="I502" s="153" t="s">
        <v>1294</v>
      </c>
      <c r="J502" s="154">
        <v>1500000</v>
      </c>
      <c r="K502" s="189">
        <v>1485000</v>
      </c>
      <c r="L502" s="190"/>
      <c r="M502" s="155">
        <f t="shared" si="7"/>
        <v>99000</v>
      </c>
    </row>
    <row r="503" spans="1:13" s="117" customFormat="1" ht="12.75" customHeight="1">
      <c r="A503" s="147"/>
      <c r="B503" s="152"/>
      <c r="C503" s="152"/>
      <c r="D503" s="188" t="s">
        <v>1295</v>
      </c>
      <c r="E503" s="188"/>
      <c r="F503" s="188"/>
      <c r="G503" s="153" t="s">
        <v>1118</v>
      </c>
      <c r="H503" s="153" t="s">
        <v>1278</v>
      </c>
      <c r="I503" s="153" t="s">
        <v>1296</v>
      </c>
      <c r="J503" s="154">
        <v>2900000</v>
      </c>
      <c r="K503" s="189">
        <v>2885500</v>
      </c>
      <c r="L503" s="190"/>
      <c r="M503" s="155">
        <f t="shared" si="7"/>
        <v>99500</v>
      </c>
    </row>
    <row r="504" spans="1:13" s="117" customFormat="1" ht="12.75" customHeight="1">
      <c r="A504" s="147"/>
      <c r="B504" s="152"/>
      <c r="C504" s="152"/>
      <c r="D504" s="188" t="s">
        <v>1297</v>
      </c>
      <c r="E504" s="188"/>
      <c r="F504" s="188"/>
      <c r="G504" s="153" t="s">
        <v>1118</v>
      </c>
      <c r="H504" s="153" t="s">
        <v>1278</v>
      </c>
      <c r="I504" s="153" t="s">
        <v>1298</v>
      </c>
      <c r="J504" s="154">
        <v>4335380</v>
      </c>
      <c r="K504" s="189">
        <v>4335380</v>
      </c>
      <c r="L504" s="190"/>
      <c r="M504" s="155">
        <f t="shared" si="7"/>
        <v>100000</v>
      </c>
    </row>
    <row r="505" spans="1:13" s="117" customFormat="1" ht="12.75" customHeight="1">
      <c r="A505" s="147"/>
      <c r="B505" s="152"/>
      <c r="C505" s="152"/>
      <c r="D505" s="188" t="s">
        <v>1299</v>
      </c>
      <c r="E505" s="188"/>
      <c r="F505" s="188"/>
      <c r="G505" s="153" t="s">
        <v>1118</v>
      </c>
      <c r="H505" s="153" t="s">
        <v>1278</v>
      </c>
      <c r="I505" s="153" t="s">
        <v>1300</v>
      </c>
      <c r="J505" s="154">
        <v>2322790</v>
      </c>
      <c r="K505" s="189">
        <v>2322790</v>
      </c>
      <c r="L505" s="190"/>
      <c r="M505" s="155">
        <f t="shared" si="7"/>
        <v>100000</v>
      </c>
    </row>
    <row r="506" spans="1:13" s="117" customFormat="1" ht="12.75" customHeight="1">
      <c r="A506" s="147"/>
      <c r="B506" s="152"/>
      <c r="C506" s="152"/>
      <c r="D506" s="188" t="s">
        <v>599</v>
      </c>
      <c r="E506" s="188"/>
      <c r="F506" s="188"/>
      <c r="G506" s="153" t="s">
        <v>1118</v>
      </c>
      <c r="H506" s="153" t="s">
        <v>1278</v>
      </c>
      <c r="I506" s="153" t="s">
        <v>937</v>
      </c>
      <c r="J506" s="154">
        <v>300000</v>
      </c>
      <c r="K506" s="189">
        <v>300000</v>
      </c>
      <c r="L506" s="190"/>
      <c r="M506" s="155">
        <f t="shared" si="7"/>
        <v>100000</v>
      </c>
    </row>
    <row r="507" spans="1:13" s="117" customFormat="1" ht="12.75" customHeight="1">
      <c r="A507" s="147"/>
      <c r="B507" s="148"/>
      <c r="C507" s="196" t="s">
        <v>810</v>
      </c>
      <c r="D507" s="196"/>
      <c r="E507" s="196"/>
      <c r="F507" s="196"/>
      <c r="G507" s="149" t="s">
        <v>1118</v>
      </c>
      <c r="H507" s="149" t="s">
        <v>811</v>
      </c>
      <c r="I507" s="149"/>
      <c r="J507" s="150">
        <v>33742758.649999999</v>
      </c>
      <c r="K507" s="197">
        <f>SUM(K508:L512)</f>
        <v>31388165</v>
      </c>
      <c r="L507" s="198"/>
      <c r="M507" s="151">
        <f t="shared" ref="M507:M566" si="8">K507/J507*100*1000</f>
        <v>93021.929017650138</v>
      </c>
    </row>
    <row r="508" spans="1:13" s="117" customFormat="1" ht="12.75" customHeight="1">
      <c r="A508" s="147"/>
      <c r="B508" s="152"/>
      <c r="C508" s="152"/>
      <c r="D508" s="188" t="s">
        <v>574</v>
      </c>
      <c r="E508" s="188"/>
      <c r="F508" s="188"/>
      <c r="G508" s="153" t="s">
        <v>1118</v>
      </c>
      <c r="H508" s="153" t="s">
        <v>811</v>
      </c>
      <c r="I508" s="153" t="s">
        <v>812</v>
      </c>
      <c r="J508" s="154">
        <v>17407344.829999998</v>
      </c>
      <c r="K508" s="189">
        <v>16576734</v>
      </c>
      <c r="L508" s="190"/>
      <c r="M508" s="155">
        <f t="shared" si="8"/>
        <v>95228.388716879344</v>
      </c>
    </row>
    <row r="509" spans="1:13" s="117" customFormat="1" ht="12.75" customHeight="1">
      <c r="A509" s="147"/>
      <c r="B509" s="152"/>
      <c r="C509" s="152"/>
      <c r="D509" s="188" t="s">
        <v>575</v>
      </c>
      <c r="E509" s="188"/>
      <c r="F509" s="188"/>
      <c r="G509" s="153" t="s">
        <v>1118</v>
      </c>
      <c r="H509" s="153" t="s">
        <v>811</v>
      </c>
      <c r="I509" s="153" t="s">
        <v>813</v>
      </c>
      <c r="J509" s="154">
        <v>14058811.619999999</v>
      </c>
      <c r="K509" s="189">
        <v>13667890</v>
      </c>
      <c r="L509" s="190"/>
      <c r="M509" s="155">
        <f t="shared" si="8"/>
        <v>97219.383611030993</v>
      </c>
    </row>
    <row r="510" spans="1:13" s="117" customFormat="1" ht="12.75" customHeight="1">
      <c r="A510" s="147"/>
      <c r="B510" s="152"/>
      <c r="C510" s="152"/>
      <c r="D510" s="188" t="s">
        <v>576</v>
      </c>
      <c r="E510" s="188"/>
      <c r="F510" s="188"/>
      <c r="G510" s="153" t="s">
        <v>1118</v>
      </c>
      <c r="H510" s="153" t="s">
        <v>811</v>
      </c>
      <c r="I510" s="153" t="s">
        <v>814</v>
      </c>
      <c r="J510" s="154">
        <v>186240</v>
      </c>
      <c r="K510" s="189">
        <v>186240</v>
      </c>
      <c r="L510" s="190"/>
      <c r="M510" s="155">
        <f t="shared" si="8"/>
        <v>100000</v>
      </c>
    </row>
    <row r="511" spans="1:13" s="117" customFormat="1" ht="12.75" customHeight="1">
      <c r="A511" s="147"/>
      <c r="B511" s="152"/>
      <c r="C511" s="152"/>
      <c r="D511" s="188" t="s">
        <v>577</v>
      </c>
      <c r="E511" s="188"/>
      <c r="F511" s="188"/>
      <c r="G511" s="153" t="s">
        <v>1118</v>
      </c>
      <c r="H511" s="153" t="s">
        <v>811</v>
      </c>
      <c r="I511" s="153" t="s">
        <v>815</v>
      </c>
      <c r="J511" s="154">
        <v>1931362.2</v>
      </c>
      <c r="K511" s="189">
        <v>798301</v>
      </c>
      <c r="L511" s="190"/>
      <c r="M511" s="155">
        <f t="shared" si="8"/>
        <v>41333.572749844643</v>
      </c>
    </row>
    <row r="512" spans="1:13" s="117" customFormat="1" ht="12.75" customHeight="1">
      <c r="A512" s="147"/>
      <c r="B512" s="152"/>
      <c r="C512" s="152"/>
      <c r="D512" s="188" t="s">
        <v>1301</v>
      </c>
      <c r="E512" s="188"/>
      <c r="F512" s="188"/>
      <c r="G512" s="153" t="s">
        <v>1118</v>
      </c>
      <c r="H512" s="153" t="s">
        <v>811</v>
      </c>
      <c r="I512" s="153" t="s">
        <v>1302</v>
      </c>
      <c r="J512" s="154">
        <v>159000</v>
      </c>
      <c r="K512" s="189">
        <v>159000</v>
      </c>
      <c r="L512" s="190"/>
      <c r="M512" s="155">
        <f t="shared" si="8"/>
        <v>100000</v>
      </c>
    </row>
    <row r="513" spans="1:13" s="117" customFormat="1" ht="12.75" customHeight="1">
      <c r="A513" s="147"/>
      <c r="B513" s="148"/>
      <c r="C513" s="196" t="s">
        <v>1303</v>
      </c>
      <c r="D513" s="196"/>
      <c r="E513" s="196"/>
      <c r="F513" s="196"/>
      <c r="G513" s="149" t="s">
        <v>1118</v>
      </c>
      <c r="H513" s="149" t="s">
        <v>1304</v>
      </c>
      <c r="I513" s="149"/>
      <c r="J513" s="150">
        <v>14636424.4</v>
      </c>
      <c r="K513" s="197">
        <f>SUM(K514:L535)</f>
        <v>12378355</v>
      </c>
      <c r="L513" s="198"/>
      <c r="M513" s="151">
        <f t="shared" si="8"/>
        <v>84572.260695036966</v>
      </c>
    </row>
    <row r="514" spans="1:13" s="117" customFormat="1" ht="12.75" customHeight="1">
      <c r="A514" s="147"/>
      <c r="B514" s="152"/>
      <c r="C514" s="152"/>
      <c r="D514" s="188" t="s">
        <v>652</v>
      </c>
      <c r="E514" s="188"/>
      <c r="F514" s="188"/>
      <c r="G514" s="153" t="s">
        <v>1118</v>
      </c>
      <c r="H514" s="153" t="s">
        <v>1304</v>
      </c>
      <c r="I514" s="153" t="s">
        <v>1305</v>
      </c>
      <c r="J514" s="154">
        <v>2496334.4</v>
      </c>
      <c r="K514" s="189">
        <v>2496334</v>
      </c>
      <c r="L514" s="190"/>
      <c r="M514" s="155">
        <f t="shared" si="8"/>
        <v>99999.983976505711</v>
      </c>
    </row>
    <row r="515" spans="1:13" s="117" customFormat="1" ht="12.75" customHeight="1">
      <c r="A515" s="147"/>
      <c r="B515" s="152"/>
      <c r="C515" s="152"/>
      <c r="D515" s="188" t="s">
        <v>653</v>
      </c>
      <c r="E515" s="188"/>
      <c r="F515" s="188"/>
      <c r="G515" s="153" t="s">
        <v>1118</v>
      </c>
      <c r="H515" s="153" t="s">
        <v>1304</v>
      </c>
      <c r="I515" s="153" t="s">
        <v>1306</v>
      </c>
      <c r="J515" s="154">
        <v>7610915</v>
      </c>
      <c r="K515" s="189">
        <v>7610915</v>
      </c>
      <c r="L515" s="190"/>
      <c r="M515" s="155">
        <f t="shared" si="8"/>
        <v>100000</v>
      </c>
    </row>
    <row r="516" spans="1:13" s="117" customFormat="1" ht="12.75" customHeight="1">
      <c r="A516" s="147"/>
      <c r="B516" s="152"/>
      <c r="C516" s="152"/>
      <c r="D516" s="188" t="s">
        <v>565</v>
      </c>
      <c r="E516" s="188"/>
      <c r="F516" s="188"/>
      <c r="G516" s="153" t="s">
        <v>1118</v>
      </c>
      <c r="H516" s="153" t="s">
        <v>1304</v>
      </c>
      <c r="I516" s="153" t="s">
        <v>1307</v>
      </c>
      <c r="J516" s="154">
        <v>268539.3</v>
      </c>
      <c r="K516" s="189">
        <v>244693</v>
      </c>
      <c r="L516" s="190"/>
      <c r="M516" s="155">
        <f t="shared" si="8"/>
        <v>91119.996216568674</v>
      </c>
    </row>
    <row r="517" spans="1:13" s="117" customFormat="1" ht="12.75" customHeight="1">
      <c r="A517" s="147"/>
      <c r="B517" s="152"/>
      <c r="C517" s="152"/>
      <c r="D517" s="188" t="s">
        <v>580</v>
      </c>
      <c r="E517" s="188"/>
      <c r="F517" s="188"/>
      <c r="G517" s="153" t="s">
        <v>1118</v>
      </c>
      <c r="H517" s="153" t="s">
        <v>1304</v>
      </c>
      <c r="I517" s="153" t="s">
        <v>1308</v>
      </c>
      <c r="J517" s="154">
        <v>349560.7</v>
      </c>
      <c r="K517" s="189">
        <v>266771</v>
      </c>
      <c r="L517" s="190"/>
      <c r="M517" s="155">
        <f t="shared" si="8"/>
        <v>76316.073288559041</v>
      </c>
    </row>
    <row r="518" spans="1:13" s="117" customFormat="1" ht="12.75" customHeight="1">
      <c r="A518" s="147"/>
      <c r="B518" s="152"/>
      <c r="C518" s="152"/>
      <c r="D518" s="188" t="s">
        <v>566</v>
      </c>
      <c r="E518" s="188"/>
      <c r="F518" s="188"/>
      <c r="G518" s="153" t="s">
        <v>1118</v>
      </c>
      <c r="H518" s="153" t="s">
        <v>1304</v>
      </c>
      <c r="I518" s="153" t="s">
        <v>1309</v>
      </c>
      <c r="J518" s="154">
        <v>60000</v>
      </c>
      <c r="K518" s="189">
        <v>50729</v>
      </c>
      <c r="L518" s="190"/>
      <c r="M518" s="155">
        <f t="shared" si="8"/>
        <v>84548.333333333328</v>
      </c>
    </row>
    <row r="519" spans="1:13" s="117" customFormat="1" ht="12.75" customHeight="1">
      <c r="A519" s="147"/>
      <c r="B519" s="152"/>
      <c r="C519" s="152"/>
      <c r="D519" s="188" t="s">
        <v>582</v>
      </c>
      <c r="E519" s="188"/>
      <c r="F519" s="188"/>
      <c r="G519" s="153" t="s">
        <v>1118</v>
      </c>
      <c r="H519" s="153" t="s">
        <v>1304</v>
      </c>
      <c r="I519" s="153" t="s">
        <v>1310</v>
      </c>
      <c r="J519" s="154">
        <v>23000</v>
      </c>
      <c r="K519" s="189">
        <v>19890</v>
      </c>
      <c r="L519" s="190"/>
      <c r="M519" s="155">
        <f t="shared" si="8"/>
        <v>86478.260869565216</v>
      </c>
    </row>
    <row r="520" spans="1:13" s="117" customFormat="1" ht="12.75" customHeight="1">
      <c r="A520" s="147"/>
      <c r="B520" s="152"/>
      <c r="C520" s="152"/>
      <c r="D520" s="188" t="s">
        <v>615</v>
      </c>
      <c r="E520" s="188"/>
      <c r="F520" s="188"/>
      <c r="G520" s="153" t="s">
        <v>1118</v>
      </c>
      <c r="H520" s="153" t="s">
        <v>1304</v>
      </c>
      <c r="I520" s="153" t="s">
        <v>1311</v>
      </c>
      <c r="J520" s="154">
        <v>50000</v>
      </c>
      <c r="K520" s="189">
        <v>35850</v>
      </c>
      <c r="L520" s="190"/>
      <c r="M520" s="155">
        <f t="shared" si="8"/>
        <v>71700</v>
      </c>
    </row>
    <row r="521" spans="1:13" s="117" customFormat="1" ht="12.75" customHeight="1">
      <c r="A521" s="147"/>
      <c r="B521" s="152"/>
      <c r="C521" s="152"/>
      <c r="D521" s="188" t="s">
        <v>1312</v>
      </c>
      <c r="E521" s="188"/>
      <c r="F521" s="188"/>
      <c r="G521" s="153" t="s">
        <v>1118</v>
      </c>
      <c r="H521" s="153" t="s">
        <v>1304</v>
      </c>
      <c r="I521" s="153" t="s">
        <v>1313</v>
      </c>
      <c r="J521" s="154">
        <v>221075</v>
      </c>
      <c r="K521" s="189">
        <v>184075</v>
      </c>
      <c r="L521" s="190"/>
      <c r="M521" s="155">
        <f t="shared" si="8"/>
        <v>83263.598326359846</v>
      </c>
    </row>
    <row r="522" spans="1:13" s="117" customFormat="1" ht="12.75" customHeight="1">
      <c r="A522" s="147"/>
      <c r="B522" s="152"/>
      <c r="C522" s="152"/>
      <c r="D522" s="188" t="s">
        <v>1314</v>
      </c>
      <c r="E522" s="188"/>
      <c r="F522" s="188"/>
      <c r="G522" s="153" t="s">
        <v>1118</v>
      </c>
      <c r="H522" s="153" t="s">
        <v>1304</v>
      </c>
      <c r="I522" s="153" t="s">
        <v>1315</v>
      </c>
      <c r="J522" s="154">
        <v>373000</v>
      </c>
      <c r="K522" s="189">
        <v>334898</v>
      </c>
      <c r="L522" s="190"/>
      <c r="M522" s="155">
        <f t="shared" si="8"/>
        <v>89784.986595174254</v>
      </c>
    </row>
    <row r="523" spans="1:13" s="117" customFormat="1" ht="12.75" customHeight="1">
      <c r="A523" s="147"/>
      <c r="B523" s="152"/>
      <c r="C523" s="152"/>
      <c r="D523" s="188" t="s">
        <v>1316</v>
      </c>
      <c r="E523" s="188"/>
      <c r="F523" s="188"/>
      <c r="G523" s="153" t="s">
        <v>1118</v>
      </c>
      <c r="H523" s="153" t="s">
        <v>1304</v>
      </c>
      <c r="I523" s="153" t="s">
        <v>1317</v>
      </c>
      <c r="J523" s="154">
        <v>94000</v>
      </c>
      <c r="K523" s="189">
        <v>52000</v>
      </c>
      <c r="L523" s="190"/>
      <c r="M523" s="155">
        <f t="shared" si="8"/>
        <v>55319.148936170219</v>
      </c>
    </row>
    <row r="524" spans="1:13" s="117" customFormat="1" ht="12.75" customHeight="1">
      <c r="A524" s="147"/>
      <c r="B524" s="152"/>
      <c r="C524" s="152"/>
      <c r="D524" s="188" t="s">
        <v>655</v>
      </c>
      <c r="E524" s="188"/>
      <c r="F524" s="188"/>
      <c r="G524" s="153" t="s">
        <v>1118</v>
      </c>
      <c r="H524" s="153" t="s">
        <v>1304</v>
      </c>
      <c r="I524" s="153" t="s">
        <v>1318</v>
      </c>
      <c r="J524" s="154">
        <v>1000000</v>
      </c>
      <c r="K524" s="189">
        <v>0</v>
      </c>
      <c r="L524" s="190"/>
      <c r="M524" s="155">
        <f t="shared" si="8"/>
        <v>0</v>
      </c>
    </row>
    <row r="525" spans="1:13" s="117" customFormat="1" ht="12.75" customHeight="1">
      <c r="A525" s="147"/>
      <c r="B525" s="152"/>
      <c r="C525" s="152"/>
      <c r="D525" s="188" t="s">
        <v>656</v>
      </c>
      <c r="E525" s="188"/>
      <c r="F525" s="188"/>
      <c r="G525" s="153" t="s">
        <v>1118</v>
      </c>
      <c r="H525" s="153" t="s">
        <v>1304</v>
      </c>
      <c r="I525" s="153" t="s">
        <v>1319</v>
      </c>
      <c r="J525" s="154">
        <v>100000</v>
      </c>
      <c r="K525" s="189">
        <v>100000</v>
      </c>
      <c r="L525" s="190"/>
      <c r="M525" s="155">
        <f t="shared" si="8"/>
        <v>100000</v>
      </c>
    </row>
    <row r="526" spans="1:13" s="117" customFormat="1" ht="12.75" customHeight="1">
      <c r="A526" s="147"/>
      <c r="B526" s="152"/>
      <c r="C526" s="152"/>
      <c r="D526" s="188" t="s">
        <v>1320</v>
      </c>
      <c r="E526" s="188"/>
      <c r="F526" s="188"/>
      <c r="G526" s="153" t="s">
        <v>1118</v>
      </c>
      <c r="H526" s="153" t="s">
        <v>1304</v>
      </c>
      <c r="I526" s="153" t="s">
        <v>1321</v>
      </c>
      <c r="J526" s="154">
        <v>64000</v>
      </c>
      <c r="K526" s="189">
        <v>64000</v>
      </c>
      <c r="L526" s="190"/>
      <c r="M526" s="155">
        <f t="shared" si="8"/>
        <v>100000</v>
      </c>
    </row>
    <row r="527" spans="1:13" s="117" customFormat="1" ht="12.75" customHeight="1">
      <c r="A527" s="147"/>
      <c r="B527" s="152"/>
      <c r="C527" s="152"/>
      <c r="D527" s="188" t="s">
        <v>657</v>
      </c>
      <c r="E527" s="188"/>
      <c r="F527" s="188"/>
      <c r="G527" s="153" t="s">
        <v>1118</v>
      </c>
      <c r="H527" s="153" t="s">
        <v>1304</v>
      </c>
      <c r="I527" s="153" t="s">
        <v>1322</v>
      </c>
      <c r="J527" s="154">
        <v>250000</v>
      </c>
      <c r="K527" s="189">
        <v>0</v>
      </c>
      <c r="L527" s="190"/>
      <c r="M527" s="155">
        <f t="shared" si="8"/>
        <v>0</v>
      </c>
    </row>
    <row r="528" spans="1:13" s="117" customFormat="1" ht="12.75" customHeight="1">
      <c r="A528" s="147"/>
      <c r="B528" s="152"/>
      <c r="C528" s="152"/>
      <c r="D528" s="188" t="s">
        <v>1323</v>
      </c>
      <c r="E528" s="188"/>
      <c r="F528" s="188"/>
      <c r="G528" s="153" t="s">
        <v>1118</v>
      </c>
      <c r="H528" s="153" t="s">
        <v>1304</v>
      </c>
      <c r="I528" s="153" t="s">
        <v>1324</v>
      </c>
      <c r="J528" s="154">
        <v>200000</v>
      </c>
      <c r="K528" s="189">
        <v>0</v>
      </c>
      <c r="L528" s="190"/>
      <c r="M528" s="155">
        <f t="shared" si="8"/>
        <v>0</v>
      </c>
    </row>
    <row r="529" spans="1:13" s="117" customFormat="1" ht="12.75" customHeight="1">
      <c r="A529" s="147"/>
      <c r="B529" s="152"/>
      <c r="C529" s="152"/>
      <c r="D529" s="188" t="s">
        <v>658</v>
      </c>
      <c r="E529" s="188"/>
      <c r="F529" s="188"/>
      <c r="G529" s="153" t="s">
        <v>1118</v>
      </c>
      <c r="H529" s="153" t="s">
        <v>1304</v>
      </c>
      <c r="I529" s="153" t="s">
        <v>1325</v>
      </c>
      <c r="J529" s="154">
        <v>119900</v>
      </c>
      <c r="K529" s="189">
        <v>99900</v>
      </c>
      <c r="L529" s="190"/>
      <c r="M529" s="155">
        <f t="shared" si="8"/>
        <v>83319.432860717265</v>
      </c>
    </row>
    <row r="530" spans="1:13" s="117" customFormat="1" ht="12.75" customHeight="1">
      <c r="A530" s="147"/>
      <c r="B530" s="152"/>
      <c r="C530" s="152"/>
      <c r="D530" s="188" t="s">
        <v>659</v>
      </c>
      <c r="E530" s="188"/>
      <c r="F530" s="188"/>
      <c r="G530" s="153" t="s">
        <v>1118</v>
      </c>
      <c r="H530" s="153" t="s">
        <v>1304</v>
      </c>
      <c r="I530" s="153" t="s">
        <v>1326</v>
      </c>
      <c r="J530" s="154">
        <v>113800</v>
      </c>
      <c r="K530" s="189">
        <v>0</v>
      </c>
      <c r="L530" s="190"/>
      <c r="M530" s="155">
        <f t="shared" si="8"/>
        <v>0</v>
      </c>
    </row>
    <row r="531" spans="1:13" s="117" customFormat="1" ht="12.75" customHeight="1">
      <c r="A531" s="147"/>
      <c r="B531" s="152"/>
      <c r="C531" s="152"/>
      <c r="D531" s="188" t="s">
        <v>660</v>
      </c>
      <c r="E531" s="188"/>
      <c r="F531" s="188"/>
      <c r="G531" s="153" t="s">
        <v>1118</v>
      </c>
      <c r="H531" s="153" t="s">
        <v>1304</v>
      </c>
      <c r="I531" s="153" t="s">
        <v>1327</v>
      </c>
      <c r="J531" s="154">
        <v>350000</v>
      </c>
      <c r="K531" s="189">
        <v>0</v>
      </c>
      <c r="L531" s="190"/>
      <c r="M531" s="155">
        <f t="shared" si="8"/>
        <v>0</v>
      </c>
    </row>
    <row r="532" spans="1:13" s="117" customFormat="1" ht="12.75" customHeight="1">
      <c r="A532" s="147"/>
      <c r="B532" s="152"/>
      <c r="C532" s="152"/>
      <c r="D532" s="188" t="s">
        <v>661</v>
      </c>
      <c r="E532" s="188"/>
      <c r="F532" s="188"/>
      <c r="G532" s="153" t="s">
        <v>1118</v>
      </c>
      <c r="H532" s="153" t="s">
        <v>1304</v>
      </c>
      <c r="I532" s="153" t="s">
        <v>1328</v>
      </c>
      <c r="J532" s="154">
        <v>239950</v>
      </c>
      <c r="K532" s="189">
        <v>169950</v>
      </c>
      <c r="L532" s="190"/>
      <c r="M532" s="155">
        <f t="shared" si="8"/>
        <v>70827.255678266316</v>
      </c>
    </row>
    <row r="533" spans="1:13" s="117" customFormat="1" ht="12.75" customHeight="1">
      <c r="A533" s="147"/>
      <c r="B533" s="152"/>
      <c r="C533" s="152"/>
      <c r="D533" s="188" t="s">
        <v>662</v>
      </c>
      <c r="E533" s="188"/>
      <c r="F533" s="188"/>
      <c r="G533" s="153" t="s">
        <v>1118</v>
      </c>
      <c r="H533" s="153" t="s">
        <v>1304</v>
      </c>
      <c r="I533" s="153" t="s">
        <v>1329</v>
      </c>
      <c r="J533" s="154">
        <v>93100</v>
      </c>
      <c r="K533" s="189">
        <v>89100</v>
      </c>
      <c r="L533" s="190"/>
      <c r="M533" s="155">
        <f t="shared" si="8"/>
        <v>95703.544575725027</v>
      </c>
    </row>
    <row r="534" spans="1:13" s="117" customFormat="1" ht="12.75" customHeight="1">
      <c r="A534" s="147"/>
      <c r="B534" s="152"/>
      <c r="C534" s="152"/>
      <c r="D534" s="188" t="s">
        <v>663</v>
      </c>
      <c r="E534" s="188"/>
      <c r="F534" s="188"/>
      <c r="G534" s="153" t="s">
        <v>1118</v>
      </c>
      <c r="H534" s="153" t="s">
        <v>1304</v>
      </c>
      <c r="I534" s="153" t="s">
        <v>1330</v>
      </c>
      <c r="J534" s="154">
        <v>59000</v>
      </c>
      <c r="K534" s="189">
        <v>59000</v>
      </c>
      <c r="L534" s="190"/>
      <c r="M534" s="155">
        <f t="shared" si="8"/>
        <v>100000</v>
      </c>
    </row>
    <row r="535" spans="1:13" s="117" customFormat="1" ht="12.75" customHeight="1">
      <c r="A535" s="147"/>
      <c r="B535" s="152"/>
      <c r="C535" s="152"/>
      <c r="D535" s="188" t="s">
        <v>599</v>
      </c>
      <c r="E535" s="188"/>
      <c r="F535" s="188"/>
      <c r="G535" s="153" t="s">
        <v>1118</v>
      </c>
      <c r="H535" s="153" t="s">
        <v>1304</v>
      </c>
      <c r="I535" s="153" t="s">
        <v>937</v>
      </c>
      <c r="J535" s="154">
        <v>500250</v>
      </c>
      <c r="K535" s="189">
        <v>500250</v>
      </c>
      <c r="L535" s="190"/>
      <c r="M535" s="155">
        <f t="shared" si="8"/>
        <v>100000</v>
      </c>
    </row>
    <row r="536" spans="1:13" s="117" customFormat="1" ht="12.75" customHeight="1">
      <c r="A536" s="143"/>
      <c r="B536" s="193" t="s">
        <v>1331</v>
      </c>
      <c r="C536" s="193"/>
      <c r="D536" s="193"/>
      <c r="E536" s="193"/>
      <c r="F536" s="193"/>
      <c r="G536" s="144" t="s">
        <v>1118</v>
      </c>
      <c r="H536" s="144" t="s">
        <v>1332</v>
      </c>
      <c r="I536" s="144"/>
      <c r="J536" s="145">
        <v>697680523.04999995</v>
      </c>
      <c r="K536" s="194">
        <f>K537+K557+K584</f>
        <v>613909434.67999995</v>
      </c>
      <c r="L536" s="195"/>
      <c r="M536" s="146">
        <f t="shared" si="8"/>
        <v>87992.915725411978</v>
      </c>
    </row>
    <row r="537" spans="1:13" s="117" customFormat="1" ht="12.75" customHeight="1">
      <c r="A537" s="147"/>
      <c r="B537" s="148"/>
      <c r="C537" s="196" t="s">
        <v>1333</v>
      </c>
      <c r="D537" s="196"/>
      <c r="E537" s="196"/>
      <c r="F537" s="196"/>
      <c r="G537" s="149" t="s">
        <v>1118</v>
      </c>
      <c r="H537" s="149" t="s">
        <v>1334</v>
      </c>
      <c r="I537" s="149"/>
      <c r="J537" s="150">
        <v>81663194.560000002</v>
      </c>
      <c r="K537" s="197">
        <f>SUM(K538:L556)</f>
        <v>79502353.219999999</v>
      </c>
      <c r="L537" s="198"/>
      <c r="M537" s="151">
        <f t="shared" si="8"/>
        <v>97353.959330586338</v>
      </c>
    </row>
    <row r="538" spans="1:13" s="117" customFormat="1" ht="12.75" customHeight="1">
      <c r="A538" s="147"/>
      <c r="B538" s="152"/>
      <c r="C538" s="152"/>
      <c r="D538" s="188" t="s">
        <v>664</v>
      </c>
      <c r="E538" s="188"/>
      <c r="F538" s="188"/>
      <c r="G538" s="153" t="s">
        <v>1118</v>
      </c>
      <c r="H538" s="153" t="s">
        <v>1334</v>
      </c>
      <c r="I538" s="153" t="s">
        <v>1335</v>
      </c>
      <c r="J538" s="154">
        <v>1375000</v>
      </c>
      <c r="K538" s="189">
        <v>1375000</v>
      </c>
      <c r="L538" s="190"/>
      <c r="M538" s="155">
        <f t="shared" si="8"/>
        <v>100000</v>
      </c>
    </row>
    <row r="539" spans="1:13" s="117" customFormat="1" ht="12.75" customHeight="1">
      <c r="A539" s="147"/>
      <c r="B539" s="152"/>
      <c r="C539" s="152"/>
      <c r="D539" s="188" t="s">
        <v>665</v>
      </c>
      <c r="E539" s="188"/>
      <c r="F539" s="188"/>
      <c r="G539" s="153" t="s">
        <v>1118</v>
      </c>
      <c r="H539" s="153" t="s">
        <v>1334</v>
      </c>
      <c r="I539" s="153" t="s">
        <v>1336</v>
      </c>
      <c r="J539" s="154">
        <v>246000</v>
      </c>
      <c r="K539" s="189">
        <v>0</v>
      </c>
      <c r="L539" s="190"/>
      <c r="M539" s="155">
        <f t="shared" si="8"/>
        <v>0</v>
      </c>
    </row>
    <row r="540" spans="1:13" s="117" customFormat="1" ht="12.75" customHeight="1">
      <c r="A540" s="147"/>
      <c r="B540" s="152"/>
      <c r="C540" s="152"/>
      <c r="D540" s="188" t="s">
        <v>1337</v>
      </c>
      <c r="E540" s="188"/>
      <c r="F540" s="188"/>
      <c r="G540" s="153" t="s">
        <v>1118</v>
      </c>
      <c r="H540" s="153" t="s">
        <v>1334</v>
      </c>
      <c r="I540" s="153" t="s">
        <v>1338</v>
      </c>
      <c r="J540" s="154">
        <v>21116094.469999999</v>
      </c>
      <c r="K540" s="189">
        <v>21116094.469999999</v>
      </c>
      <c r="L540" s="190"/>
      <c r="M540" s="155">
        <f t="shared" si="8"/>
        <v>100000</v>
      </c>
    </row>
    <row r="541" spans="1:13" s="117" customFormat="1" ht="12.75" customHeight="1">
      <c r="A541" s="147"/>
      <c r="B541" s="152"/>
      <c r="C541" s="152"/>
      <c r="D541" s="188" t="s">
        <v>1339</v>
      </c>
      <c r="E541" s="188"/>
      <c r="F541" s="188"/>
      <c r="G541" s="153" t="s">
        <v>1118</v>
      </c>
      <c r="H541" s="153" t="s">
        <v>1334</v>
      </c>
      <c r="I541" s="153" t="s">
        <v>1340</v>
      </c>
      <c r="J541" s="154">
        <v>1844300.01</v>
      </c>
      <c r="K541" s="189">
        <v>1844300.01</v>
      </c>
      <c r="L541" s="190"/>
      <c r="M541" s="155">
        <f t="shared" si="8"/>
        <v>100000</v>
      </c>
    </row>
    <row r="542" spans="1:13" s="117" customFormat="1" ht="12.75" customHeight="1">
      <c r="A542" s="147"/>
      <c r="B542" s="152"/>
      <c r="C542" s="152"/>
      <c r="D542" s="188" t="s">
        <v>564</v>
      </c>
      <c r="E542" s="188"/>
      <c r="F542" s="188"/>
      <c r="G542" s="153" t="s">
        <v>1118</v>
      </c>
      <c r="H542" s="153" t="s">
        <v>1334</v>
      </c>
      <c r="I542" s="153" t="s">
        <v>1341</v>
      </c>
      <c r="J542" s="154">
        <v>27289298.739999998</v>
      </c>
      <c r="K542" s="189">
        <v>27289298.739999998</v>
      </c>
      <c r="L542" s="190"/>
      <c r="M542" s="155">
        <f t="shared" si="8"/>
        <v>100000</v>
      </c>
    </row>
    <row r="543" spans="1:13" s="117" customFormat="1" ht="12.75" customHeight="1">
      <c r="A543" s="147"/>
      <c r="B543" s="152"/>
      <c r="C543" s="152"/>
      <c r="D543" s="188" t="s">
        <v>579</v>
      </c>
      <c r="E543" s="188"/>
      <c r="F543" s="188"/>
      <c r="G543" s="153" t="s">
        <v>1118</v>
      </c>
      <c r="H543" s="153" t="s">
        <v>1334</v>
      </c>
      <c r="I543" s="153" t="s">
        <v>1342</v>
      </c>
      <c r="J543" s="154">
        <v>35851</v>
      </c>
      <c r="K543" s="189">
        <v>35851</v>
      </c>
      <c r="L543" s="190"/>
      <c r="M543" s="155">
        <f t="shared" si="8"/>
        <v>100000</v>
      </c>
    </row>
    <row r="544" spans="1:13" s="117" customFormat="1" ht="12.75" customHeight="1">
      <c r="A544" s="147"/>
      <c r="B544" s="152"/>
      <c r="C544" s="152"/>
      <c r="D544" s="188" t="s">
        <v>1173</v>
      </c>
      <c r="E544" s="188"/>
      <c r="F544" s="188"/>
      <c r="G544" s="153" t="s">
        <v>1118</v>
      </c>
      <c r="H544" s="153" t="s">
        <v>1334</v>
      </c>
      <c r="I544" s="153" t="s">
        <v>1343</v>
      </c>
      <c r="J544" s="154">
        <v>601594</v>
      </c>
      <c r="K544" s="189">
        <v>601594</v>
      </c>
      <c r="L544" s="190"/>
      <c r="M544" s="155">
        <f t="shared" si="8"/>
        <v>100000</v>
      </c>
    </row>
    <row r="545" spans="1:13" s="117" customFormat="1" ht="12.75" customHeight="1">
      <c r="A545" s="147"/>
      <c r="B545" s="152"/>
      <c r="C545" s="152"/>
      <c r="D545" s="188" t="s">
        <v>566</v>
      </c>
      <c r="E545" s="188"/>
      <c r="F545" s="188"/>
      <c r="G545" s="153" t="s">
        <v>1118</v>
      </c>
      <c r="H545" s="153" t="s">
        <v>1334</v>
      </c>
      <c r="I545" s="153" t="s">
        <v>1344</v>
      </c>
      <c r="J545" s="154">
        <v>3033693.16</v>
      </c>
      <c r="K545" s="189">
        <v>2035706</v>
      </c>
      <c r="L545" s="190"/>
      <c r="M545" s="155">
        <f t="shared" si="8"/>
        <v>67103.226748218658</v>
      </c>
    </row>
    <row r="546" spans="1:13" s="117" customFormat="1" ht="12.75" customHeight="1">
      <c r="A546" s="147"/>
      <c r="B546" s="152"/>
      <c r="C546" s="152"/>
      <c r="D546" s="188" t="s">
        <v>568</v>
      </c>
      <c r="E546" s="188"/>
      <c r="F546" s="188"/>
      <c r="G546" s="153" t="s">
        <v>1118</v>
      </c>
      <c r="H546" s="153" t="s">
        <v>1334</v>
      </c>
      <c r="I546" s="153" t="s">
        <v>1345</v>
      </c>
      <c r="J546" s="154">
        <v>506674.99</v>
      </c>
      <c r="K546" s="189">
        <v>482518</v>
      </c>
      <c r="L546" s="190"/>
      <c r="M546" s="155">
        <f t="shared" si="8"/>
        <v>95232.251349134094</v>
      </c>
    </row>
    <row r="547" spans="1:13" s="117" customFormat="1" ht="12.75" customHeight="1">
      <c r="A547" s="147"/>
      <c r="B547" s="152"/>
      <c r="C547" s="152"/>
      <c r="D547" s="188" t="s">
        <v>1346</v>
      </c>
      <c r="E547" s="188"/>
      <c r="F547" s="188"/>
      <c r="G547" s="153" t="s">
        <v>1118</v>
      </c>
      <c r="H547" s="153" t="s">
        <v>1334</v>
      </c>
      <c r="I547" s="153" t="s">
        <v>1347</v>
      </c>
      <c r="J547" s="154">
        <v>3700</v>
      </c>
      <c r="K547" s="189">
        <v>3700</v>
      </c>
      <c r="L547" s="190"/>
      <c r="M547" s="155">
        <f t="shared" si="8"/>
        <v>100000</v>
      </c>
    </row>
    <row r="548" spans="1:13" s="117" customFormat="1" ht="12.75" customHeight="1">
      <c r="A548" s="147"/>
      <c r="B548" s="152"/>
      <c r="C548" s="152"/>
      <c r="D548" s="188" t="s">
        <v>1190</v>
      </c>
      <c r="E548" s="188"/>
      <c r="F548" s="188"/>
      <c r="G548" s="153" t="s">
        <v>1118</v>
      </c>
      <c r="H548" s="153" t="s">
        <v>1334</v>
      </c>
      <c r="I548" s="153" t="s">
        <v>1348</v>
      </c>
      <c r="J548" s="154">
        <v>724778.28</v>
      </c>
      <c r="K548" s="189">
        <v>724778</v>
      </c>
      <c r="L548" s="190"/>
      <c r="M548" s="155">
        <f t="shared" si="8"/>
        <v>99999.961367495722</v>
      </c>
    </row>
    <row r="549" spans="1:13" s="117" customFormat="1" ht="12.75" customHeight="1">
      <c r="A549" s="147"/>
      <c r="B549" s="152"/>
      <c r="C549" s="152"/>
      <c r="D549" s="188" t="s">
        <v>666</v>
      </c>
      <c r="E549" s="188"/>
      <c r="F549" s="188"/>
      <c r="G549" s="153" t="s">
        <v>1118</v>
      </c>
      <c r="H549" s="153" t="s">
        <v>1334</v>
      </c>
      <c r="I549" s="153" t="s">
        <v>1349</v>
      </c>
      <c r="J549" s="154">
        <v>12798932.279999999</v>
      </c>
      <c r="K549" s="189">
        <v>12798932</v>
      </c>
      <c r="L549" s="190"/>
      <c r="M549" s="155">
        <f t="shared" si="8"/>
        <v>99999.99781231751</v>
      </c>
    </row>
    <row r="550" spans="1:13" s="117" customFormat="1" ht="12.75" customHeight="1">
      <c r="A550" s="147"/>
      <c r="B550" s="152"/>
      <c r="C550" s="152"/>
      <c r="D550" s="188" t="s">
        <v>1350</v>
      </c>
      <c r="E550" s="188"/>
      <c r="F550" s="188"/>
      <c r="G550" s="153" t="s">
        <v>1118</v>
      </c>
      <c r="H550" s="153" t="s">
        <v>1334</v>
      </c>
      <c r="I550" s="153" t="s">
        <v>1351</v>
      </c>
      <c r="J550" s="154">
        <v>564000</v>
      </c>
      <c r="K550" s="189">
        <v>169000</v>
      </c>
      <c r="L550" s="190"/>
      <c r="M550" s="155">
        <f t="shared" si="8"/>
        <v>29964.5390070922</v>
      </c>
    </row>
    <row r="551" spans="1:13" s="117" customFormat="1" ht="12.75" customHeight="1">
      <c r="A551" s="147"/>
      <c r="B551" s="152"/>
      <c r="C551" s="152"/>
      <c r="D551" s="188" t="s">
        <v>1197</v>
      </c>
      <c r="E551" s="188"/>
      <c r="F551" s="188"/>
      <c r="G551" s="153" t="s">
        <v>1118</v>
      </c>
      <c r="H551" s="153" t="s">
        <v>1334</v>
      </c>
      <c r="I551" s="153" t="s">
        <v>1352</v>
      </c>
      <c r="J551" s="154">
        <v>7977736.5</v>
      </c>
      <c r="K551" s="189">
        <v>7977700</v>
      </c>
      <c r="L551" s="190"/>
      <c r="M551" s="155">
        <f t="shared" si="8"/>
        <v>99999.542476741364</v>
      </c>
    </row>
    <row r="552" spans="1:13" s="117" customFormat="1" ht="12.75" customHeight="1">
      <c r="A552" s="147"/>
      <c r="B552" s="152"/>
      <c r="C552" s="152"/>
      <c r="D552" s="188" t="s">
        <v>667</v>
      </c>
      <c r="E552" s="188"/>
      <c r="F552" s="188"/>
      <c r="G552" s="153" t="s">
        <v>1118</v>
      </c>
      <c r="H552" s="153" t="s">
        <v>1334</v>
      </c>
      <c r="I552" s="153" t="s">
        <v>1353</v>
      </c>
      <c r="J552" s="154">
        <v>1693581.12</v>
      </c>
      <c r="K552" s="189">
        <v>1693581</v>
      </c>
      <c r="L552" s="190"/>
      <c r="M552" s="155">
        <f t="shared" si="8"/>
        <v>99999.992914422648</v>
      </c>
    </row>
    <row r="553" spans="1:13" s="117" customFormat="1" ht="12.75" customHeight="1">
      <c r="A553" s="147"/>
      <c r="B553" s="152"/>
      <c r="C553" s="152"/>
      <c r="D553" s="188" t="s">
        <v>668</v>
      </c>
      <c r="E553" s="188"/>
      <c r="F553" s="188"/>
      <c r="G553" s="153" t="s">
        <v>1118</v>
      </c>
      <c r="H553" s="153" t="s">
        <v>1334</v>
      </c>
      <c r="I553" s="153" t="s">
        <v>1354</v>
      </c>
      <c r="J553" s="154">
        <v>500000</v>
      </c>
      <c r="K553" s="189">
        <v>500000</v>
      </c>
      <c r="L553" s="190"/>
      <c r="M553" s="155">
        <f t="shared" si="8"/>
        <v>100000</v>
      </c>
    </row>
    <row r="554" spans="1:13" s="117" customFormat="1" ht="12.75" customHeight="1">
      <c r="A554" s="147"/>
      <c r="B554" s="152"/>
      <c r="C554" s="152"/>
      <c r="D554" s="188" t="s">
        <v>1355</v>
      </c>
      <c r="E554" s="188"/>
      <c r="F554" s="188"/>
      <c r="G554" s="153" t="s">
        <v>1118</v>
      </c>
      <c r="H554" s="153" t="s">
        <v>1334</v>
      </c>
      <c r="I554" s="153" t="s">
        <v>1356</v>
      </c>
      <c r="J554" s="154">
        <v>349999.99</v>
      </c>
      <c r="K554" s="189">
        <v>0</v>
      </c>
      <c r="L554" s="190"/>
      <c r="M554" s="155">
        <f t="shared" si="8"/>
        <v>0</v>
      </c>
    </row>
    <row r="555" spans="1:13" s="117" customFormat="1" ht="12.75" customHeight="1">
      <c r="A555" s="147"/>
      <c r="B555" s="152"/>
      <c r="C555" s="152"/>
      <c r="D555" s="188" t="s">
        <v>1357</v>
      </c>
      <c r="E555" s="188"/>
      <c r="F555" s="188"/>
      <c r="G555" s="153" t="s">
        <v>1118</v>
      </c>
      <c r="H555" s="153" t="s">
        <v>1334</v>
      </c>
      <c r="I555" s="153" t="s">
        <v>1358</v>
      </c>
      <c r="J555" s="154">
        <v>147689.38</v>
      </c>
      <c r="K555" s="189">
        <v>0</v>
      </c>
      <c r="L555" s="190"/>
      <c r="M555" s="155">
        <f t="shared" si="8"/>
        <v>0</v>
      </c>
    </row>
    <row r="556" spans="1:13" s="117" customFormat="1" ht="12.75" customHeight="1">
      <c r="A556" s="147"/>
      <c r="B556" s="152"/>
      <c r="C556" s="152"/>
      <c r="D556" s="188" t="s">
        <v>599</v>
      </c>
      <c r="E556" s="188"/>
      <c r="F556" s="188"/>
      <c r="G556" s="153" t="s">
        <v>1118</v>
      </c>
      <c r="H556" s="153" t="s">
        <v>1334</v>
      </c>
      <c r="I556" s="153" t="s">
        <v>937</v>
      </c>
      <c r="J556" s="154">
        <v>854270.64</v>
      </c>
      <c r="K556" s="189">
        <v>854300</v>
      </c>
      <c r="L556" s="190"/>
      <c r="M556" s="155">
        <f t="shared" si="8"/>
        <v>100003.43684994255</v>
      </c>
    </row>
    <row r="557" spans="1:13" s="117" customFormat="1" ht="12.75" customHeight="1">
      <c r="A557" s="147"/>
      <c r="B557" s="148"/>
      <c r="C557" s="196" t="s">
        <v>1359</v>
      </c>
      <c r="D557" s="196"/>
      <c r="E557" s="196"/>
      <c r="F557" s="196"/>
      <c r="G557" s="149" t="s">
        <v>1118</v>
      </c>
      <c r="H557" s="149" t="s">
        <v>1360</v>
      </c>
      <c r="I557" s="149"/>
      <c r="J557" s="150">
        <v>81512951.409999996</v>
      </c>
      <c r="K557" s="197">
        <f>SUM(K558:L583)</f>
        <v>45806522</v>
      </c>
      <c r="L557" s="198"/>
      <c r="M557" s="151">
        <f t="shared" si="8"/>
        <v>56195.391293831206</v>
      </c>
    </row>
    <row r="558" spans="1:13" s="117" customFormat="1" ht="12.75" customHeight="1">
      <c r="A558" s="147"/>
      <c r="B558" s="152"/>
      <c r="C558" s="152"/>
      <c r="D558" s="188" t="s">
        <v>1361</v>
      </c>
      <c r="E558" s="188"/>
      <c r="F558" s="188"/>
      <c r="G558" s="153" t="s">
        <v>1118</v>
      </c>
      <c r="H558" s="153" t="s">
        <v>1360</v>
      </c>
      <c r="I558" s="153" t="s">
        <v>1362</v>
      </c>
      <c r="J558" s="154">
        <v>2443000</v>
      </c>
      <c r="K558" s="189">
        <v>2440000</v>
      </c>
      <c r="L558" s="190"/>
      <c r="M558" s="155">
        <f t="shared" si="8"/>
        <v>99877.200163733127</v>
      </c>
    </row>
    <row r="559" spans="1:13" s="117" customFormat="1" ht="12.75" customHeight="1">
      <c r="A559" s="147"/>
      <c r="B559" s="152"/>
      <c r="C559" s="152"/>
      <c r="D559" s="188" t="s">
        <v>1363</v>
      </c>
      <c r="E559" s="188"/>
      <c r="F559" s="188"/>
      <c r="G559" s="153" t="s">
        <v>1118</v>
      </c>
      <c r="H559" s="153" t="s">
        <v>1360</v>
      </c>
      <c r="I559" s="153" t="s">
        <v>1364</v>
      </c>
      <c r="J559" s="154">
        <v>3000000</v>
      </c>
      <c r="K559" s="189">
        <v>2985000</v>
      </c>
      <c r="L559" s="190"/>
      <c r="M559" s="155">
        <f t="shared" si="8"/>
        <v>99500</v>
      </c>
    </row>
    <row r="560" spans="1:13" s="84" customFormat="1" ht="12.75" customHeight="1">
      <c r="A560" s="147"/>
      <c r="B560" s="152"/>
      <c r="C560" s="152"/>
      <c r="D560" s="188" t="s">
        <v>1365</v>
      </c>
      <c r="E560" s="188"/>
      <c r="F560" s="188"/>
      <c r="G560" s="153" t="s">
        <v>1118</v>
      </c>
      <c r="H560" s="153" t="s">
        <v>1360</v>
      </c>
      <c r="I560" s="153" t="s">
        <v>1366</v>
      </c>
      <c r="J560" s="154">
        <v>28801423.02</v>
      </c>
      <c r="K560" s="189">
        <v>13073471</v>
      </c>
      <c r="L560" s="190"/>
      <c r="M560" s="155">
        <f t="shared" si="8"/>
        <v>45391.753702314112</v>
      </c>
    </row>
    <row r="561" spans="1:13" ht="15" customHeight="1">
      <c r="A561" s="147"/>
      <c r="B561" s="152"/>
      <c r="C561" s="152"/>
      <c r="D561" s="188" t="s">
        <v>1367</v>
      </c>
      <c r="E561" s="188"/>
      <c r="F561" s="188"/>
      <c r="G561" s="153" t="s">
        <v>1118</v>
      </c>
      <c r="H561" s="153" t="s">
        <v>1360</v>
      </c>
      <c r="I561" s="153" t="s">
        <v>1368</v>
      </c>
      <c r="J561" s="154">
        <v>522948.02</v>
      </c>
      <c r="K561" s="189">
        <v>522948</v>
      </c>
      <c r="L561" s="190"/>
      <c r="M561" s="155">
        <f t="shared" si="8"/>
        <v>99999.996175528111</v>
      </c>
    </row>
    <row r="562" spans="1:13" ht="15" customHeight="1">
      <c r="A562" s="147"/>
      <c r="B562" s="152"/>
      <c r="C562" s="152"/>
      <c r="D562" s="188" t="s">
        <v>1369</v>
      </c>
      <c r="E562" s="188"/>
      <c r="F562" s="188"/>
      <c r="G562" s="153" t="s">
        <v>1118</v>
      </c>
      <c r="H562" s="153" t="s">
        <v>1360</v>
      </c>
      <c r="I562" s="153" t="s">
        <v>1370</v>
      </c>
      <c r="J562" s="154">
        <v>720665.59999999998</v>
      </c>
      <c r="K562" s="189">
        <v>653930</v>
      </c>
      <c r="L562" s="190"/>
      <c r="M562" s="155">
        <f t="shared" si="8"/>
        <v>90739.727274341945</v>
      </c>
    </row>
    <row r="563" spans="1:13">
      <c r="A563" s="147"/>
      <c r="B563" s="152"/>
      <c r="C563" s="152"/>
      <c r="D563" s="188" t="s">
        <v>669</v>
      </c>
      <c r="E563" s="188"/>
      <c r="F563" s="188"/>
      <c r="G563" s="153" t="s">
        <v>1118</v>
      </c>
      <c r="H563" s="153" t="s">
        <v>1360</v>
      </c>
      <c r="I563" s="153" t="s">
        <v>1371</v>
      </c>
      <c r="J563" s="154">
        <v>2187425</v>
      </c>
      <c r="K563" s="189">
        <v>2187425</v>
      </c>
      <c r="L563" s="190"/>
      <c r="M563" s="155">
        <f t="shared" si="8"/>
        <v>100000</v>
      </c>
    </row>
    <row r="564" spans="1:13" s="139" customFormat="1" ht="15" customHeight="1">
      <c r="A564" s="147"/>
      <c r="B564" s="152"/>
      <c r="C564" s="152"/>
      <c r="D564" s="188" t="s">
        <v>1372</v>
      </c>
      <c r="E564" s="188"/>
      <c r="F564" s="188"/>
      <c r="G564" s="153" t="s">
        <v>1118</v>
      </c>
      <c r="H564" s="153" t="s">
        <v>1360</v>
      </c>
      <c r="I564" s="153" t="s">
        <v>1373</v>
      </c>
      <c r="J564" s="154">
        <v>3360000</v>
      </c>
      <c r="K564" s="189">
        <v>0</v>
      </c>
      <c r="L564" s="190"/>
      <c r="M564" s="155">
        <f t="shared" si="8"/>
        <v>0</v>
      </c>
    </row>
    <row r="565" spans="1:13" s="139" customFormat="1" ht="15" customHeight="1">
      <c r="A565" s="147"/>
      <c r="B565" s="152"/>
      <c r="C565" s="152"/>
      <c r="D565" s="188" t="s">
        <v>670</v>
      </c>
      <c r="E565" s="188"/>
      <c r="F565" s="188"/>
      <c r="G565" s="153" t="s">
        <v>1118</v>
      </c>
      <c r="H565" s="153" t="s">
        <v>1360</v>
      </c>
      <c r="I565" s="153" t="s">
        <v>1374</v>
      </c>
      <c r="J565" s="154">
        <v>3523690.8</v>
      </c>
      <c r="K565" s="189">
        <v>3450871</v>
      </c>
      <c r="L565" s="190"/>
      <c r="M565" s="155">
        <f t="shared" si="8"/>
        <v>97933.422535257647</v>
      </c>
    </row>
    <row r="566" spans="1:13" s="139" customFormat="1" ht="15" customHeight="1">
      <c r="A566" s="147"/>
      <c r="B566" s="152"/>
      <c r="C566" s="152"/>
      <c r="D566" s="188" t="s">
        <v>1375</v>
      </c>
      <c r="E566" s="188"/>
      <c r="F566" s="188"/>
      <c r="G566" s="153" t="s">
        <v>1118</v>
      </c>
      <c r="H566" s="153" t="s">
        <v>1360</v>
      </c>
      <c r="I566" s="153" t="s">
        <v>1376</v>
      </c>
      <c r="J566" s="154">
        <v>44100</v>
      </c>
      <c r="K566" s="189">
        <v>44100</v>
      </c>
      <c r="L566" s="190"/>
      <c r="M566" s="155">
        <f t="shared" si="8"/>
        <v>100000</v>
      </c>
    </row>
    <row r="567" spans="1:13">
      <c r="A567" s="147"/>
      <c r="B567" s="152"/>
      <c r="C567" s="152"/>
      <c r="D567" s="188" t="s">
        <v>1377</v>
      </c>
      <c r="E567" s="188"/>
      <c r="F567" s="188"/>
      <c r="G567" s="153" t="s">
        <v>1118</v>
      </c>
      <c r="H567" s="153" t="s">
        <v>1360</v>
      </c>
      <c r="I567" s="153" t="s">
        <v>1378</v>
      </c>
      <c r="J567" s="154">
        <v>1000000</v>
      </c>
      <c r="K567" s="189">
        <v>0</v>
      </c>
      <c r="L567" s="190"/>
      <c r="M567" s="155">
        <f t="shared" ref="M567:M629" si="9">K567/J567*100*1000</f>
        <v>0</v>
      </c>
    </row>
    <row r="568" spans="1:13">
      <c r="A568" s="147"/>
      <c r="B568" s="152"/>
      <c r="C568" s="152"/>
      <c r="D568" s="188" t="s">
        <v>1379</v>
      </c>
      <c r="E568" s="188"/>
      <c r="F568" s="188"/>
      <c r="G568" s="153" t="s">
        <v>1118</v>
      </c>
      <c r="H568" s="153" t="s">
        <v>1360</v>
      </c>
      <c r="I568" s="153" t="s">
        <v>1380</v>
      </c>
      <c r="J568" s="154">
        <v>828000</v>
      </c>
      <c r="K568" s="189">
        <v>0</v>
      </c>
      <c r="L568" s="190"/>
      <c r="M568" s="155">
        <f t="shared" si="9"/>
        <v>0</v>
      </c>
    </row>
    <row r="569" spans="1:13">
      <c r="A569" s="147"/>
      <c r="B569" s="152"/>
      <c r="C569" s="152"/>
      <c r="D569" s="188" t="s">
        <v>1381</v>
      </c>
      <c r="E569" s="188"/>
      <c r="F569" s="188"/>
      <c r="G569" s="153" t="s">
        <v>1118</v>
      </c>
      <c r="H569" s="153" t="s">
        <v>1360</v>
      </c>
      <c r="I569" s="153" t="s">
        <v>1382</v>
      </c>
      <c r="J569" s="154">
        <v>10331600</v>
      </c>
      <c r="K569" s="189">
        <v>10331600</v>
      </c>
      <c r="L569" s="190"/>
      <c r="M569" s="155">
        <f t="shared" si="9"/>
        <v>100000</v>
      </c>
    </row>
    <row r="570" spans="1:13">
      <c r="A570" s="147"/>
      <c r="B570" s="152"/>
      <c r="C570" s="152"/>
      <c r="D570" s="188" t="s">
        <v>1383</v>
      </c>
      <c r="E570" s="188"/>
      <c r="F570" s="188"/>
      <c r="G570" s="153" t="s">
        <v>1118</v>
      </c>
      <c r="H570" s="153" t="s">
        <v>1360</v>
      </c>
      <c r="I570" s="153" t="s">
        <v>1384</v>
      </c>
      <c r="J570" s="154">
        <v>7380900</v>
      </c>
      <c r="K570" s="189">
        <v>0</v>
      </c>
      <c r="L570" s="190"/>
      <c r="M570" s="155">
        <f t="shared" si="9"/>
        <v>0</v>
      </c>
    </row>
    <row r="571" spans="1:13">
      <c r="A571" s="147"/>
      <c r="B571" s="152"/>
      <c r="C571" s="152"/>
      <c r="D571" s="188" t="s">
        <v>671</v>
      </c>
      <c r="E571" s="188"/>
      <c r="F571" s="188"/>
      <c r="G571" s="153" t="s">
        <v>1118</v>
      </c>
      <c r="H571" s="153" t="s">
        <v>1360</v>
      </c>
      <c r="I571" s="153" t="s">
        <v>1385</v>
      </c>
      <c r="J571" s="154">
        <v>39236.69</v>
      </c>
      <c r="K571" s="189">
        <v>0</v>
      </c>
      <c r="L571" s="190"/>
      <c r="M571" s="155">
        <f t="shared" si="9"/>
        <v>0</v>
      </c>
    </row>
    <row r="572" spans="1:13">
      <c r="A572" s="147"/>
      <c r="B572" s="152"/>
      <c r="C572" s="152"/>
      <c r="D572" s="188" t="s">
        <v>672</v>
      </c>
      <c r="E572" s="188"/>
      <c r="F572" s="188"/>
      <c r="G572" s="153" t="s">
        <v>1118</v>
      </c>
      <c r="H572" s="153" t="s">
        <v>1360</v>
      </c>
      <c r="I572" s="153" t="s">
        <v>1386</v>
      </c>
      <c r="J572" s="154">
        <v>760762.31</v>
      </c>
      <c r="K572" s="189">
        <v>760762</v>
      </c>
      <c r="L572" s="190"/>
      <c r="M572" s="155">
        <f t="shared" si="9"/>
        <v>99999.959251398759</v>
      </c>
    </row>
    <row r="573" spans="1:13">
      <c r="A573" s="147"/>
      <c r="B573" s="152"/>
      <c r="C573" s="152"/>
      <c r="D573" s="188" t="s">
        <v>1387</v>
      </c>
      <c r="E573" s="188"/>
      <c r="F573" s="188"/>
      <c r="G573" s="153" t="s">
        <v>1118</v>
      </c>
      <c r="H573" s="153" t="s">
        <v>1360</v>
      </c>
      <c r="I573" s="153" t="s">
        <v>1388</v>
      </c>
      <c r="J573" s="154">
        <v>1350000</v>
      </c>
      <c r="K573" s="189">
        <v>0</v>
      </c>
      <c r="L573" s="190"/>
      <c r="M573" s="155">
        <f t="shared" si="9"/>
        <v>0</v>
      </c>
    </row>
    <row r="574" spans="1:13">
      <c r="A574" s="147"/>
      <c r="B574" s="152"/>
      <c r="C574" s="152"/>
      <c r="D574" s="188" t="s">
        <v>1389</v>
      </c>
      <c r="E574" s="188"/>
      <c r="F574" s="188"/>
      <c r="G574" s="153" t="s">
        <v>1118</v>
      </c>
      <c r="H574" s="153" t="s">
        <v>1360</v>
      </c>
      <c r="I574" s="153" t="s">
        <v>1390</v>
      </c>
      <c r="J574" s="154">
        <v>4318890.33</v>
      </c>
      <c r="K574" s="189">
        <v>0</v>
      </c>
      <c r="L574" s="190"/>
      <c r="M574" s="155">
        <f t="shared" si="9"/>
        <v>0</v>
      </c>
    </row>
    <row r="575" spans="1:13">
      <c r="A575" s="147"/>
      <c r="B575" s="152"/>
      <c r="C575" s="152"/>
      <c r="D575" s="188" t="s">
        <v>1391</v>
      </c>
      <c r="E575" s="188"/>
      <c r="F575" s="188"/>
      <c r="G575" s="153" t="s">
        <v>1118</v>
      </c>
      <c r="H575" s="153" t="s">
        <v>1360</v>
      </c>
      <c r="I575" s="153" t="s">
        <v>1392</v>
      </c>
      <c r="J575" s="154">
        <v>690000</v>
      </c>
      <c r="K575" s="189">
        <v>0</v>
      </c>
      <c r="L575" s="190"/>
      <c r="M575" s="155">
        <f t="shared" si="9"/>
        <v>0</v>
      </c>
    </row>
    <row r="576" spans="1:13">
      <c r="A576" s="147"/>
      <c r="B576" s="152"/>
      <c r="C576" s="152"/>
      <c r="D576" s="188" t="s">
        <v>1393</v>
      </c>
      <c r="E576" s="188"/>
      <c r="F576" s="188"/>
      <c r="G576" s="153" t="s">
        <v>1118</v>
      </c>
      <c r="H576" s="153" t="s">
        <v>1360</v>
      </c>
      <c r="I576" s="153" t="s">
        <v>1394</v>
      </c>
      <c r="J576" s="154">
        <v>813927.93</v>
      </c>
      <c r="K576" s="189">
        <v>726369</v>
      </c>
      <c r="L576" s="190"/>
      <c r="M576" s="155">
        <f t="shared" si="9"/>
        <v>89242.422237556078</v>
      </c>
    </row>
    <row r="577" spans="1:13">
      <c r="A577" s="147"/>
      <c r="B577" s="152"/>
      <c r="C577" s="152"/>
      <c r="D577" s="188" t="s">
        <v>1395</v>
      </c>
      <c r="E577" s="188"/>
      <c r="F577" s="188"/>
      <c r="G577" s="153" t="s">
        <v>1118</v>
      </c>
      <c r="H577" s="153" t="s">
        <v>1360</v>
      </c>
      <c r="I577" s="153" t="s">
        <v>1396</v>
      </c>
      <c r="J577" s="154">
        <v>58860</v>
      </c>
      <c r="K577" s="189">
        <v>0</v>
      </c>
      <c r="L577" s="190"/>
      <c r="M577" s="155">
        <f t="shared" si="9"/>
        <v>0</v>
      </c>
    </row>
    <row r="578" spans="1:13">
      <c r="A578" s="147"/>
      <c r="B578" s="152"/>
      <c r="C578" s="152"/>
      <c r="D578" s="188" t="s">
        <v>1397</v>
      </c>
      <c r="E578" s="188"/>
      <c r="F578" s="188"/>
      <c r="G578" s="153" t="s">
        <v>1118</v>
      </c>
      <c r="H578" s="153" t="s">
        <v>1360</v>
      </c>
      <c r="I578" s="153" t="s">
        <v>1398</v>
      </c>
      <c r="J578" s="154">
        <v>241140</v>
      </c>
      <c r="K578" s="189">
        <v>241140</v>
      </c>
      <c r="L578" s="190"/>
      <c r="M578" s="155">
        <f t="shared" si="9"/>
        <v>100000</v>
      </c>
    </row>
    <row r="579" spans="1:13">
      <c r="A579" s="147"/>
      <c r="B579" s="152"/>
      <c r="C579" s="152"/>
      <c r="D579" s="188" t="s">
        <v>673</v>
      </c>
      <c r="E579" s="188"/>
      <c r="F579" s="188"/>
      <c r="G579" s="153" t="s">
        <v>1118</v>
      </c>
      <c r="H579" s="153" t="s">
        <v>1360</v>
      </c>
      <c r="I579" s="153" t="s">
        <v>1399</v>
      </c>
      <c r="J579" s="154">
        <v>7486381.71</v>
      </c>
      <c r="K579" s="189">
        <v>7281946</v>
      </c>
      <c r="L579" s="190"/>
      <c r="M579" s="155">
        <f t="shared" si="9"/>
        <v>97269.232081408249</v>
      </c>
    </row>
    <row r="580" spans="1:13">
      <c r="A580" s="147"/>
      <c r="B580" s="152"/>
      <c r="C580" s="152"/>
      <c r="D580" s="188" t="s">
        <v>1400</v>
      </c>
      <c r="E580" s="188"/>
      <c r="F580" s="188"/>
      <c r="G580" s="153" t="s">
        <v>1118</v>
      </c>
      <c r="H580" s="153" t="s">
        <v>1360</v>
      </c>
      <c r="I580" s="153" t="s">
        <v>1401</v>
      </c>
      <c r="J580" s="154">
        <v>500000</v>
      </c>
      <c r="K580" s="189">
        <v>332320</v>
      </c>
      <c r="L580" s="190"/>
      <c r="M580" s="155">
        <f t="shared" si="9"/>
        <v>66464</v>
      </c>
    </row>
    <row r="581" spans="1:13">
      <c r="A581" s="147"/>
      <c r="B581" s="152"/>
      <c r="C581" s="152"/>
      <c r="D581" s="188" t="s">
        <v>1402</v>
      </c>
      <c r="E581" s="188"/>
      <c r="F581" s="188"/>
      <c r="G581" s="153" t="s">
        <v>1118</v>
      </c>
      <c r="H581" s="153" t="s">
        <v>1360</v>
      </c>
      <c r="I581" s="153" t="s">
        <v>1403</v>
      </c>
      <c r="J581" s="154">
        <v>500000</v>
      </c>
      <c r="K581" s="189">
        <v>332320</v>
      </c>
      <c r="L581" s="190"/>
      <c r="M581" s="155">
        <f t="shared" si="9"/>
        <v>66464</v>
      </c>
    </row>
    <row r="582" spans="1:13">
      <c r="A582" s="147"/>
      <c r="B582" s="152"/>
      <c r="C582" s="152"/>
      <c r="D582" s="188" t="s">
        <v>1404</v>
      </c>
      <c r="E582" s="188"/>
      <c r="F582" s="188"/>
      <c r="G582" s="153" t="s">
        <v>1118</v>
      </c>
      <c r="H582" s="153" t="s">
        <v>1360</v>
      </c>
      <c r="I582" s="153" t="s">
        <v>1405</v>
      </c>
      <c r="J582" s="154">
        <v>500000</v>
      </c>
      <c r="K582" s="189">
        <v>332320</v>
      </c>
      <c r="L582" s="190"/>
      <c r="M582" s="155">
        <f t="shared" si="9"/>
        <v>66464</v>
      </c>
    </row>
    <row r="583" spans="1:13">
      <c r="A583" s="147"/>
      <c r="B583" s="152"/>
      <c r="C583" s="152"/>
      <c r="D583" s="188" t="s">
        <v>599</v>
      </c>
      <c r="E583" s="188"/>
      <c r="F583" s="188"/>
      <c r="G583" s="153" t="s">
        <v>1118</v>
      </c>
      <c r="H583" s="153" t="s">
        <v>1360</v>
      </c>
      <c r="I583" s="153" t="s">
        <v>937</v>
      </c>
      <c r="J583" s="154">
        <v>110000</v>
      </c>
      <c r="K583" s="189">
        <v>110000</v>
      </c>
      <c r="L583" s="190"/>
      <c r="M583" s="155">
        <f t="shared" si="9"/>
        <v>100000</v>
      </c>
    </row>
    <row r="584" spans="1:13">
      <c r="A584" s="147"/>
      <c r="B584" s="148"/>
      <c r="C584" s="196" t="s">
        <v>1406</v>
      </c>
      <c r="D584" s="196"/>
      <c r="E584" s="196"/>
      <c r="F584" s="196"/>
      <c r="G584" s="149" t="s">
        <v>1118</v>
      </c>
      <c r="H584" s="149" t="s">
        <v>1407</v>
      </c>
      <c r="I584" s="149"/>
      <c r="J584" s="150">
        <v>534504377.07999998</v>
      </c>
      <c r="K584" s="197">
        <f>SUM(K585:L661)</f>
        <v>488600559.45999998</v>
      </c>
      <c r="L584" s="198"/>
      <c r="M584" s="151">
        <f t="shared" si="9"/>
        <v>91411.891167145775</v>
      </c>
    </row>
    <row r="585" spans="1:13">
      <c r="A585" s="147"/>
      <c r="B585" s="152"/>
      <c r="C585" s="152"/>
      <c r="D585" s="188" t="s">
        <v>564</v>
      </c>
      <c r="E585" s="188"/>
      <c r="F585" s="188"/>
      <c r="G585" s="153" t="s">
        <v>1118</v>
      </c>
      <c r="H585" s="153" t="s">
        <v>1407</v>
      </c>
      <c r="I585" s="153" t="s">
        <v>1408</v>
      </c>
      <c r="J585" s="154">
        <v>10786452</v>
      </c>
      <c r="K585" s="189">
        <v>10786452</v>
      </c>
      <c r="L585" s="190"/>
      <c r="M585" s="155">
        <f t="shared" si="9"/>
        <v>100000</v>
      </c>
    </row>
    <row r="586" spans="1:13">
      <c r="A586" s="147"/>
      <c r="B586" s="152"/>
      <c r="C586" s="152"/>
      <c r="D586" s="188" t="s">
        <v>579</v>
      </c>
      <c r="E586" s="188"/>
      <c r="F586" s="188"/>
      <c r="G586" s="153" t="s">
        <v>1118</v>
      </c>
      <c r="H586" s="153" t="s">
        <v>1407</v>
      </c>
      <c r="I586" s="153" t="s">
        <v>1409</v>
      </c>
      <c r="J586" s="154">
        <v>79400</v>
      </c>
      <c r="K586" s="189">
        <v>79400</v>
      </c>
      <c r="L586" s="190"/>
      <c r="M586" s="155">
        <f t="shared" si="9"/>
        <v>100000</v>
      </c>
    </row>
    <row r="587" spans="1:13">
      <c r="A587" s="147"/>
      <c r="B587" s="152"/>
      <c r="C587" s="152"/>
      <c r="D587" s="188" t="s">
        <v>565</v>
      </c>
      <c r="E587" s="188"/>
      <c r="F587" s="188"/>
      <c r="G587" s="153" t="s">
        <v>1118</v>
      </c>
      <c r="H587" s="153" t="s">
        <v>1407</v>
      </c>
      <c r="I587" s="153" t="s">
        <v>1410</v>
      </c>
      <c r="J587" s="154">
        <v>58000</v>
      </c>
      <c r="K587" s="189">
        <v>56460</v>
      </c>
      <c r="L587" s="190"/>
      <c r="M587" s="155">
        <f t="shared" si="9"/>
        <v>97344.827586206884</v>
      </c>
    </row>
    <row r="588" spans="1:13">
      <c r="A588" s="147"/>
      <c r="B588" s="152"/>
      <c r="C588" s="152"/>
      <c r="D588" s="188" t="s">
        <v>580</v>
      </c>
      <c r="E588" s="188"/>
      <c r="F588" s="188"/>
      <c r="G588" s="153" t="s">
        <v>1118</v>
      </c>
      <c r="H588" s="153" t="s">
        <v>1407</v>
      </c>
      <c r="I588" s="153" t="s">
        <v>1411</v>
      </c>
      <c r="J588" s="154">
        <v>287683.34999999998</v>
      </c>
      <c r="K588" s="189">
        <v>284514</v>
      </c>
      <c r="L588" s="190"/>
      <c r="M588" s="155">
        <f t="shared" si="9"/>
        <v>98898.319975765015</v>
      </c>
    </row>
    <row r="589" spans="1:13">
      <c r="A589" s="147"/>
      <c r="B589" s="152"/>
      <c r="C589" s="152"/>
      <c r="D589" s="188" t="s">
        <v>566</v>
      </c>
      <c r="E589" s="188"/>
      <c r="F589" s="188"/>
      <c r="G589" s="153" t="s">
        <v>1118</v>
      </c>
      <c r="H589" s="153" t="s">
        <v>1407</v>
      </c>
      <c r="I589" s="153" t="s">
        <v>1412</v>
      </c>
      <c r="J589" s="154">
        <v>237442.36</v>
      </c>
      <c r="K589" s="189">
        <v>235327</v>
      </c>
      <c r="L589" s="190"/>
      <c r="M589" s="155">
        <f t="shared" si="9"/>
        <v>99109.105889951577</v>
      </c>
    </row>
    <row r="590" spans="1:13">
      <c r="A590" s="147"/>
      <c r="B590" s="152"/>
      <c r="C590" s="152"/>
      <c r="D590" s="188" t="s">
        <v>567</v>
      </c>
      <c r="E590" s="188"/>
      <c r="F590" s="188"/>
      <c r="G590" s="153" t="s">
        <v>1118</v>
      </c>
      <c r="H590" s="153" t="s">
        <v>1407</v>
      </c>
      <c r="I590" s="153" t="s">
        <v>1413</v>
      </c>
      <c r="J590" s="154">
        <v>30000</v>
      </c>
      <c r="K590" s="189">
        <v>9185</v>
      </c>
      <c r="L590" s="190"/>
      <c r="M590" s="155">
        <f t="shared" si="9"/>
        <v>30616.666666666664</v>
      </c>
    </row>
    <row r="591" spans="1:13">
      <c r="A591" s="147"/>
      <c r="B591" s="152"/>
      <c r="C591" s="152"/>
      <c r="D591" s="188" t="s">
        <v>568</v>
      </c>
      <c r="E591" s="188"/>
      <c r="F591" s="188"/>
      <c r="G591" s="153" t="s">
        <v>1118</v>
      </c>
      <c r="H591" s="153" t="s">
        <v>1407</v>
      </c>
      <c r="I591" s="153" t="s">
        <v>1414</v>
      </c>
      <c r="J591" s="154">
        <v>99600</v>
      </c>
      <c r="K591" s="189">
        <v>99599.49</v>
      </c>
      <c r="L591" s="190"/>
      <c r="M591" s="155">
        <f t="shared" si="9"/>
        <v>99999.487951807227</v>
      </c>
    </row>
    <row r="592" spans="1:13">
      <c r="A592" s="147"/>
      <c r="B592" s="152"/>
      <c r="C592" s="152"/>
      <c r="D592" s="188" t="s">
        <v>563</v>
      </c>
      <c r="E592" s="188"/>
      <c r="F592" s="188"/>
      <c r="G592" s="153" t="s">
        <v>1118</v>
      </c>
      <c r="H592" s="153" t="s">
        <v>1407</v>
      </c>
      <c r="I592" s="153" t="s">
        <v>1415</v>
      </c>
      <c r="J592" s="154">
        <v>0</v>
      </c>
      <c r="K592" s="189">
        <v>0</v>
      </c>
      <c r="L592" s="190"/>
      <c r="M592" s="155" t="e">
        <f t="shared" si="9"/>
        <v>#DIV/0!</v>
      </c>
    </row>
    <row r="593" spans="1:13">
      <c r="A593" s="147"/>
      <c r="B593" s="152"/>
      <c r="C593" s="152"/>
      <c r="D593" s="188" t="s">
        <v>582</v>
      </c>
      <c r="E593" s="188"/>
      <c r="F593" s="188"/>
      <c r="G593" s="153" t="s">
        <v>1118</v>
      </c>
      <c r="H593" s="153" t="s">
        <v>1407</v>
      </c>
      <c r="I593" s="153" t="s">
        <v>1416</v>
      </c>
      <c r="J593" s="154">
        <v>16200</v>
      </c>
      <c r="K593" s="189">
        <v>16200</v>
      </c>
      <c r="L593" s="190"/>
      <c r="M593" s="155">
        <f t="shared" si="9"/>
        <v>100000</v>
      </c>
    </row>
    <row r="594" spans="1:13">
      <c r="A594" s="147"/>
      <c r="B594" s="152"/>
      <c r="C594" s="152"/>
      <c r="D594" s="188" t="s">
        <v>1417</v>
      </c>
      <c r="E594" s="188"/>
      <c r="F594" s="188"/>
      <c r="G594" s="153" t="s">
        <v>1118</v>
      </c>
      <c r="H594" s="153" t="s">
        <v>1407</v>
      </c>
      <c r="I594" s="153" t="s">
        <v>1418</v>
      </c>
      <c r="J594" s="154">
        <v>6095.96</v>
      </c>
      <c r="K594" s="189">
        <v>6095.96</v>
      </c>
      <c r="L594" s="190"/>
      <c r="M594" s="155">
        <f t="shared" si="9"/>
        <v>100000</v>
      </c>
    </row>
    <row r="595" spans="1:13">
      <c r="A595" s="147"/>
      <c r="B595" s="152"/>
      <c r="C595" s="152"/>
      <c r="D595" s="188" t="s">
        <v>674</v>
      </c>
      <c r="E595" s="188"/>
      <c r="F595" s="188"/>
      <c r="G595" s="153" t="s">
        <v>1118</v>
      </c>
      <c r="H595" s="153" t="s">
        <v>1407</v>
      </c>
      <c r="I595" s="153" t="s">
        <v>1419</v>
      </c>
      <c r="J595" s="154">
        <v>95143.52</v>
      </c>
      <c r="K595" s="189">
        <v>95143.52</v>
      </c>
      <c r="L595" s="190"/>
      <c r="M595" s="155">
        <f t="shared" si="9"/>
        <v>100000</v>
      </c>
    </row>
    <row r="596" spans="1:13">
      <c r="A596" s="147"/>
      <c r="B596" s="152"/>
      <c r="C596" s="152"/>
      <c r="D596" s="188" t="s">
        <v>1420</v>
      </c>
      <c r="E596" s="188"/>
      <c r="F596" s="188"/>
      <c r="G596" s="153" t="s">
        <v>1118</v>
      </c>
      <c r="H596" s="153" t="s">
        <v>1407</v>
      </c>
      <c r="I596" s="153" t="s">
        <v>1421</v>
      </c>
      <c r="J596" s="154">
        <v>71357.64</v>
      </c>
      <c r="K596" s="189">
        <v>71357</v>
      </c>
      <c r="L596" s="190"/>
      <c r="M596" s="155">
        <f t="shared" si="9"/>
        <v>99999.103109351723</v>
      </c>
    </row>
    <row r="597" spans="1:13">
      <c r="A597" s="147"/>
      <c r="B597" s="152"/>
      <c r="C597" s="152"/>
      <c r="D597" s="188" t="s">
        <v>713</v>
      </c>
      <c r="E597" s="188"/>
      <c r="F597" s="188"/>
      <c r="G597" s="153" t="s">
        <v>1118</v>
      </c>
      <c r="H597" s="153" t="s">
        <v>1407</v>
      </c>
      <c r="I597" s="153" t="s">
        <v>1422</v>
      </c>
      <c r="J597" s="154">
        <v>3516032.02</v>
      </c>
      <c r="K597" s="189">
        <v>3513779</v>
      </c>
      <c r="L597" s="190"/>
      <c r="M597" s="155">
        <f t="shared" si="9"/>
        <v>99935.921516437142</v>
      </c>
    </row>
    <row r="598" spans="1:13">
      <c r="A598" s="147"/>
      <c r="B598" s="152"/>
      <c r="C598" s="152"/>
      <c r="D598" s="188" t="s">
        <v>675</v>
      </c>
      <c r="E598" s="188"/>
      <c r="F598" s="188"/>
      <c r="G598" s="153" t="s">
        <v>1118</v>
      </c>
      <c r="H598" s="153" t="s">
        <v>1407</v>
      </c>
      <c r="I598" s="153" t="s">
        <v>1423</v>
      </c>
      <c r="J598" s="154">
        <v>96429.71</v>
      </c>
      <c r="K598" s="189">
        <v>96429</v>
      </c>
      <c r="L598" s="190"/>
      <c r="M598" s="155">
        <f t="shared" si="9"/>
        <v>99999.263712397355</v>
      </c>
    </row>
    <row r="599" spans="1:13">
      <c r="A599" s="147"/>
      <c r="B599" s="152"/>
      <c r="C599" s="152"/>
      <c r="D599" s="188" t="s">
        <v>676</v>
      </c>
      <c r="E599" s="188"/>
      <c r="F599" s="188"/>
      <c r="G599" s="153" t="s">
        <v>1118</v>
      </c>
      <c r="H599" s="153" t="s">
        <v>1407</v>
      </c>
      <c r="I599" s="153" t="s">
        <v>1424</v>
      </c>
      <c r="J599" s="154">
        <v>4781308.5</v>
      </c>
      <c r="K599" s="189">
        <v>4781308</v>
      </c>
      <c r="L599" s="190"/>
      <c r="M599" s="155">
        <f t="shared" si="9"/>
        <v>99999.989542611613</v>
      </c>
    </row>
    <row r="600" spans="1:13">
      <c r="A600" s="147"/>
      <c r="B600" s="152"/>
      <c r="C600" s="152"/>
      <c r="D600" s="188" t="s">
        <v>677</v>
      </c>
      <c r="E600" s="188"/>
      <c r="F600" s="188"/>
      <c r="G600" s="153" t="s">
        <v>1118</v>
      </c>
      <c r="H600" s="153" t="s">
        <v>1407</v>
      </c>
      <c r="I600" s="153" t="s">
        <v>1425</v>
      </c>
      <c r="J600" s="154">
        <v>442100</v>
      </c>
      <c r="K600" s="189">
        <v>442100</v>
      </c>
      <c r="L600" s="190"/>
      <c r="M600" s="155">
        <f t="shared" si="9"/>
        <v>100000</v>
      </c>
    </row>
    <row r="601" spans="1:13">
      <c r="A601" s="147"/>
      <c r="B601" s="152"/>
      <c r="C601" s="152"/>
      <c r="D601" s="188" t="s">
        <v>678</v>
      </c>
      <c r="E601" s="188"/>
      <c r="F601" s="188"/>
      <c r="G601" s="153" t="s">
        <v>1118</v>
      </c>
      <c r="H601" s="153" t="s">
        <v>1407</v>
      </c>
      <c r="I601" s="153" t="s">
        <v>1426</v>
      </c>
      <c r="J601" s="154">
        <v>540000</v>
      </c>
      <c r="K601" s="189">
        <v>540000</v>
      </c>
      <c r="L601" s="190"/>
      <c r="M601" s="155">
        <f t="shared" si="9"/>
        <v>100000</v>
      </c>
    </row>
    <row r="602" spans="1:13">
      <c r="A602" s="147"/>
      <c r="B602" s="152"/>
      <c r="C602" s="152"/>
      <c r="D602" s="188" t="s">
        <v>679</v>
      </c>
      <c r="E602" s="188"/>
      <c r="F602" s="188"/>
      <c r="G602" s="153" t="s">
        <v>1118</v>
      </c>
      <c r="H602" s="153" t="s">
        <v>1407</v>
      </c>
      <c r="I602" s="153" t="s">
        <v>1427</v>
      </c>
      <c r="J602" s="154">
        <v>150000</v>
      </c>
      <c r="K602" s="189">
        <v>140000</v>
      </c>
      <c r="L602" s="190"/>
      <c r="M602" s="155">
        <f t="shared" si="9"/>
        <v>93333.333333333328</v>
      </c>
    </row>
    <row r="603" spans="1:13">
      <c r="A603" s="147"/>
      <c r="B603" s="152"/>
      <c r="C603" s="152"/>
      <c r="D603" s="188" t="s">
        <v>680</v>
      </c>
      <c r="E603" s="188"/>
      <c r="F603" s="188"/>
      <c r="G603" s="153" t="s">
        <v>1118</v>
      </c>
      <c r="H603" s="153" t="s">
        <v>1407</v>
      </c>
      <c r="I603" s="153" t="s">
        <v>1428</v>
      </c>
      <c r="J603" s="154">
        <v>97999.76</v>
      </c>
      <c r="K603" s="189">
        <v>97996.76</v>
      </c>
      <c r="L603" s="190"/>
      <c r="M603" s="155">
        <f t="shared" si="9"/>
        <v>99996.938768013308</v>
      </c>
    </row>
    <row r="604" spans="1:13">
      <c r="A604" s="147"/>
      <c r="B604" s="152"/>
      <c r="C604" s="152"/>
      <c r="D604" s="188" t="s">
        <v>681</v>
      </c>
      <c r="E604" s="188"/>
      <c r="F604" s="188"/>
      <c r="G604" s="153" t="s">
        <v>1118</v>
      </c>
      <c r="H604" s="153" t="s">
        <v>1407</v>
      </c>
      <c r="I604" s="153" t="s">
        <v>1429</v>
      </c>
      <c r="J604" s="154">
        <v>149251.67000000001</v>
      </c>
      <c r="K604" s="189">
        <v>148917.59</v>
      </c>
      <c r="L604" s="190"/>
      <c r="M604" s="155">
        <f t="shared" si="9"/>
        <v>99776.163308591451</v>
      </c>
    </row>
    <row r="605" spans="1:13">
      <c r="A605" s="147"/>
      <c r="B605" s="152"/>
      <c r="C605" s="152"/>
      <c r="D605" s="188" t="s">
        <v>1430</v>
      </c>
      <c r="E605" s="188"/>
      <c r="F605" s="188"/>
      <c r="G605" s="153" t="s">
        <v>1118</v>
      </c>
      <c r="H605" s="153" t="s">
        <v>1407</v>
      </c>
      <c r="I605" s="153" t="s">
        <v>1431</v>
      </c>
      <c r="J605" s="154">
        <v>141040</v>
      </c>
      <c r="K605" s="189">
        <v>141040</v>
      </c>
      <c r="L605" s="190"/>
      <c r="M605" s="155">
        <f t="shared" si="9"/>
        <v>100000</v>
      </c>
    </row>
    <row r="606" spans="1:13">
      <c r="A606" s="147"/>
      <c r="B606" s="152"/>
      <c r="C606" s="152"/>
      <c r="D606" s="188" t="s">
        <v>1432</v>
      </c>
      <c r="E606" s="188"/>
      <c r="F606" s="188"/>
      <c r="G606" s="153" t="s">
        <v>1118</v>
      </c>
      <c r="H606" s="153" t="s">
        <v>1407</v>
      </c>
      <c r="I606" s="153" t="s">
        <v>1433</v>
      </c>
      <c r="J606" s="154">
        <v>37390</v>
      </c>
      <c r="K606" s="189">
        <v>37390</v>
      </c>
      <c r="L606" s="190"/>
      <c r="M606" s="155">
        <f t="shared" si="9"/>
        <v>100000</v>
      </c>
    </row>
    <row r="607" spans="1:13">
      <c r="A607" s="147"/>
      <c r="B607" s="152"/>
      <c r="C607" s="152"/>
      <c r="D607" s="188" t="s">
        <v>1434</v>
      </c>
      <c r="E607" s="188"/>
      <c r="F607" s="188"/>
      <c r="G607" s="153" t="s">
        <v>1118</v>
      </c>
      <c r="H607" s="153" t="s">
        <v>1407</v>
      </c>
      <c r="I607" s="153" t="s">
        <v>1435</v>
      </c>
      <c r="J607" s="154">
        <v>96549.49</v>
      </c>
      <c r="K607" s="189">
        <v>96549</v>
      </c>
      <c r="L607" s="190"/>
      <c r="M607" s="155">
        <f t="shared" si="9"/>
        <v>99999.492488256539</v>
      </c>
    </row>
    <row r="608" spans="1:13">
      <c r="A608" s="147"/>
      <c r="B608" s="152"/>
      <c r="C608" s="152"/>
      <c r="D608" s="188" t="s">
        <v>1436</v>
      </c>
      <c r="E608" s="188"/>
      <c r="F608" s="188"/>
      <c r="G608" s="153" t="s">
        <v>1118</v>
      </c>
      <c r="H608" s="153" t="s">
        <v>1407</v>
      </c>
      <c r="I608" s="153" t="s">
        <v>1437</v>
      </c>
      <c r="J608" s="154">
        <v>378293.86</v>
      </c>
      <c r="K608" s="189">
        <v>378150</v>
      </c>
      <c r="L608" s="190"/>
      <c r="M608" s="155">
        <f t="shared" si="9"/>
        <v>99961.971362686148</v>
      </c>
    </row>
    <row r="609" spans="1:13" ht="26.25" customHeight="1">
      <c r="A609" s="147"/>
      <c r="B609" s="152"/>
      <c r="C609" s="152"/>
      <c r="D609" s="188" t="s">
        <v>682</v>
      </c>
      <c r="E609" s="188"/>
      <c r="F609" s="188"/>
      <c r="G609" s="153" t="s">
        <v>1118</v>
      </c>
      <c r="H609" s="153" t="s">
        <v>1407</v>
      </c>
      <c r="I609" s="153" t="s">
        <v>1438</v>
      </c>
      <c r="J609" s="154">
        <v>70276776.010000005</v>
      </c>
      <c r="K609" s="189">
        <v>67649397</v>
      </c>
      <c r="L609" s="190"/>
      <c r="M609" s="155">
        <f t="shared" si="9"/>
        <v>96261.383690074028</v>
      </c>
    </row>
    <row r="610" spans="1:13" ht="26.25" customHeight="1">
      <c r="A610" s="147"/>
      <c r="B610" s="152"/>
      <c r="C610" s="152"/>
      <c r="D610" s="188" t="s">
        <v>683</v>
      </c>
      <c r="E610" s="188"/>
      <c r="F610" s="188"/>
      <c r="G610" s="153" t="s">
        <v>1118</v>
      </c>
      <c r="H610" s="153" t="s">
        <v>1407</v>
      </c>
      <c r="I610" s="153" t="s">
        <v>1439</v>
      </c>
      <c r="J610" s="154">
        <v>73962484.269999996</v>
      </c>
      <c r="K610" s="189">
        <v>63743714</v>
      </c>
      <c r="L610" s="190"/>
      <c r="M610" s="155">
        <f t="shared" si="9"/>
        <v>86183.846620542958</v>
      </c>
    </row>
    <row r="611" spans="1:13" ht="54" customHeight="1">
      <c r="A611" s="147"/>
      <c r="B611" s="152"/>
      <c r="C611" s="152"/>
      <c r="D611" s="188" t="s">
        <v>1440</v>
      </c>
      <c r="E611" s="188"/>
      <c r="F611" s="188"/>
      <c r="G611" s="153" t="s">
        <v>1118</v>
      </c>
      <c r="H611" s="153" t="s">
        <v>1407</v>
      </c>
      <c r="I611" s="153" t="s">
        <v>1441</v>
      </c>
      <c r="J611" s="154">
        <v>5000000</v>
      </c>
      <c r="K611" s="189">
        <v>5000000</v>
      </c>
      <c r="L611" s="190"/>
      <c r="M611" s="155">
        <f t="shared" si="9"/>
        <v>100000</v>
      </c>
    </row>
    <row r="612" spans="1:13" ht="51" customHeight="1">
      <c r="A612" s="147"/>
      <c r="B612" s="152"/>
      <c r="C612" s="152"/>
      <c r="D612" s="188" t="s">
        <v>1442</v>
      </c>
      <c r="E612" s="188"/>
      <c r="F612" s="188"/>
      <c r="G612" s="153" t="s">
        <v>1118</v>
      </c>
      <c r="H612" s="153" t="s">
        <v>1407</v>
      </c>
      <c r="I612" s="153" t="s">
        <v>1443</v>
      </c>
      <c r="J612" s="154">
        <v>3000000</v>
      </c>
      <c r="K612" s="189">
        <v>3000000</v>
      </c>
      <c r="L612" s="190"/>
      <c r="M612" s="155">
        <f t="shared" si="9"/>
        <v>100000</v>
      </c>
    </row>
    <row r="613" spans="1:13" ht="38.25" customHeight="1">
      <c r="A613" s="147"/>
      <c r="B613" s="152"/>
      <c r="C613" s="152"/>
      <c r="D613" s="188" t="s">
        <v>1444</v>
      </c>
      <c r="E613" s="188"/>
      <c r="F613" s="188"/>
      <c r="G613" s="153" t="s">
        <v>1118</v>
      </c>
      <c r="H613" s="153" t="s">
        <v>1407</v>
      </c>
      <c r="I613" s="153" t="s">
        <v>1445</v>
      </c>
      <c r="J613" s="154">
        <v>190000</v>
      </c>
      <c r="K613" s="189">
        <v>0</v>
      </c>
      <c r="L613" s="190"/>
      <c r="M613" s="155">
        <f t="shared" si="9"/>
        <v>0</v>
      </c>
    </row>
    <row r="614" spans="1:13">
      <c r="A614" s="147"/>
      <c r="B614" s="152"/>
      <c r="C614" s="152"/>
      <c r="D614" s="188" t="s">
        <v>684</v>
      </c>
      <c r="E614" s="188"/>
      <c r="F614" s="188"/>
      <c r="G614" s="153" t="s">
        <v>1118</v>
      </c>
      <c r="H614" s="153" t="s">
        <v>1407</v>
      </c>
      <c r="I614" s="153" t="s">
        <v>1446</v>
      </c>
      <c r="J614" s="154">
        <v>1887771.06</v>
      </c>
      <c r="K614" s="189">
        <v>1838577</v>
      </c>
      <c r="L614" s="190"/>
      <c r="M614" s="155">
        <f t="shared" si="9"/>
        <v>97394.066418202216</v>
      </c>
    </row>
    <row r="615" spans="1:13">
      <c r="A615" s="147"/>
      <c r="B615" s="152"/>
      <c r="C615" s="152"/>
      <c r="D615" s="188" t="s">
        <v>1447</v>
      </c>
      <c r="E615" s="188"/>
      <c r="F615" s="188"/>
      <c r="G615" s="153" t="s">
        <v>1118</v>
      </c>
      <c r="H615" s="153" t="s">
        <v>1407</v>
      </c>
      <c r="I615" s="153" t="s">
        <v>1448</v>
      </c>
      <c r="J615" s="154">
        <v>100000</v>
      </c>
      <c r="K615" s="189">
        <v>0</v>
      </c>
      <c r="L615" s="190"/>
      <c r="M615" s="155">
        <f t="shared" si="9"/>
        <v>0</v>
      </c>
    </row>
    <row r="616" spans="1:13">
      <c r="A616" s="147"/>
      <c r="B616" s="152"/>
      <c r="C616" s="152"/>
      <c r="D616" s="188" t="s">
        <v>1449</v>
      </c>
      <c r="E616" s="188"/>
      <c r="F616" s="188"/>
      <c r="G616" s="153" t="s">
        <v>1118</v>
      </c>
      <c r="H616" s="153" t="s">
        <v>1407</v>
      </c>
      <c r="I616" s="153" t="s">
        <v>1450</v>
      </c>
      <c r="J616" s="154">
        <v>61803964.670000002</v>
      </c>
      <c r="K616" s="189">
        <v>60910855</v>
      </c>
      <c r="L616" s="190"/>
      <c r="M616" s="155">
        <f t="shared" si="9"/>
        <v>98554.93142750836</v>
      </c>
    </row>
    <row r="617" spans="1:13">
      <c r="A617" s="147"/>
      <c r="B617" s="152"/>
      <c r="C617" s="152"/>
      <c r="D617" s="188" t="s">
        <v>1451</v>
      </c>
      <c r="E617" s="188"/>
      <c r="F617" s="188"/>
      <c r="G617" s="153" t="s">
        <v>1118</v>
      </c>
      <c r="H617" s="153" t="s">
        <v>1407</v>
      </c>
      <c r="I617" s="153" t="s">
        <v>1452</v>
      </c>
      <c r="J617" s="154">
        <v>18033653.219999999</v>
      </c>
      <c r="K617" s="189">
        <v>10789473</v>
      </c>
      <c r="L617" s="190"/>
      <c r="M617" s="155">
        <f t="shared" si="9"/>
        <v>59829.657742525895</v>
      </c>
    </row>
    <row r="618" spans="1:13">
      <c r="A618" s="147"/>
      <c r="B618" s="152"/>
      <c r="C618" s="152"/>
      <c r="D618" s="188" t="s">
        <v>685</v>
      </c>
      <c r="E618" s="188"/>
      <c r="F618" s="188"/>
      <c r="G618" s="153" t="s">
        <v>1118</v>
      </c>
      <c r="H618" s="153" t="s">
        <v>1407</v>
      </c>
      <c r="I618" s="153" t="s">
        <v>1453</v>
      </c>
      <c r="J618" s="154">
        <v>99700</v>
      </c>
      <c r="K618" s="189">
        <v>99700</v>
      </c>
      <c r="L618" s="190"/>
      <c r="M618" s="155">
        <f t="shared" si="9"/>
        <v>100000</v>
      </c>
    </row>
    <row r="619" spans="1:13">
      <c r="A619" s="147"/>
      <c r="B619" s="152"/>
      <c r="C619" s="152"/>
      <c r="D619" s="188" t="s">
        <v>686</v>
      </c>
      <c r="E619" s="188"/>
      <c r="F619" s="188"/>
      <c r="G619" s="153" t="s">
        <v>1118</v>
      </c>
      <c r="H619" s="153" t="s">
        <v>1407</v>
      </c>
      <c r="I619" s="153" t="s">
        <v>1454</v>
      </c>
      <c r="J619" s="154">
        <v>2487500</v>
      </c>
      <c r="K619" s="189">
        <v>2487500</v>
      </c>
      <c r="L619" s="190"/>
      <c r="M619" s="155">
        <f t="shared" si="9"/>
        <v>100000</v>
      </c>
    </row>
    <row r="620" spans="1:13">
      <c r="A620" s="147"/>
      <c r="B620" s="152"/>
      <c r="C620" s="152"/>
      <c r="D620" s="188" t="s">
        <v>1455</v>
      </c>
      <c r="E620" s="188"/>
      <c r="F620" s="188"/>
      <c r="G620" s="153" t="s">
        <v>1118</v>
      </c>
      <c r="H620" s="153" t="s">
        <v>1407</v>
      </c>
      <c r="I620" s="153" t="s">
        <v>1456</v>
      </c>
      <c r="J620" s="154">
        <v>211853.55</v>
      </c>
      <c r="K620" s="189">
        <v>211853</v>
      </c>
      <c r="L620" s="190"/>
      <c r="M620" s="155">
        <f t="shared" si="9"/>
        <v>99999.740386696372</v>
      </c>
    </row>
    <row r="621" spans="1:13">
      <c r="A621" s="147"/>
      <c r="B621" s="152"/>
      <c r="C621" s="152"/>
      <c r="D621" s="188" t="s">
        <v>687</v>
      </c>
      <c r="E621" s="188"/>
      <c r="F621" s="188"/>
      <c r="G621" s="153" t="s">
        <v>1118</v>
      </c>
      <c r="H621" s="153" t="s">
        <v>1407</v>
      </c>
      <c r="I621" s="153" t="s">
        <v>1457</v>
      </c>
      <c r="J621" s="154">
        <v>376202.92</v>
      </c>
      <c r="K621" s="189">
        <v>366773</v>
      </c>
      <c r="L621" s="190"/>
      <c r="M621" s="155">
        <f t="shared" si="9"/>
        <v>97493.395319738629</v>
      </c>
    </row>
    <row r="622" spans="1:13">
      <c r="A622" s="147"/>
      <c r="B622" s="152"/>
      <c r="C622" s="152"/>
      <c r="D622" s="188" t="s">
        <v>1458</v>
      </c>
      <c r="E622" s="188"/>
      <c r="F622" s="188"/>
      <c r="G622" s="153" t="s">
        <v>1118</v>
      </c>
      <c r="H622" s="153" t="s">
        <v>1407</v>
      </c>
      <c r="I622" s="153" t="s">
        <v>1459</v>
      </c>
      <c r="J622" s="154">
        <v>475050.3</v>
      </c>
      <c r="K622" s="189">
        <v>474043</v>
      </c>
      <c r="L622" s="190"/>
      <c r="M622" s="155">
        <f t="shared" si="9"/>
        <v>99787.959296099798</v>
      </c>
    </row>
    <row r="623" spans="1:13">
      <c r="A623" s="147"/>
      <c r="B623" s="152"/>
      <c r="C623" s="152"/>
      <c r="D623" s="188" t="s">
        <v>1460</v>
      </c>
      <c r="E623" s="188"/>
      <c r="F623" s="188"/>
      <c r="G623" s="153" t="s">
        <v>1118</v>
      </c>
      <c r="H623" s="153" t="s">
        <v>1407</v>
      </c>
      <c r="I623" s="153" t="s">
        <v>1461</v>
      </c>
      <c r="J623" s="154">
        <v>1800000</v>
      </c>
      <c r="K623" s="189">
        <v>0</v>
      </c>
      <c r="L623" s="190"/>
      <c r="M623" s="155">
        <f t="shared" si="9"/>
        <v>0</v>
      </c>
    </row>
    <row r="624" spans="1:13">
      <c r="A624" s="147"/>
      <c r="B624" s="152"/>
      <c r="C624" s="152"/>
      <c r="D624" s="188" t="s">
        <v>688</v>
      </c>
      <c r="E624" s="188"/>
      <c r="F624" s="188"/>
      <c r="G624" s="153" t="s">
        <v>1118</v>
      </c>
      <c r="H624" s="153" t="s">
        <v>1407</v>
      </c>
      <c r="I624" s="153" t="s">
        <v>1462</v>
      </c>
      <c r="J624" s="154">
        <v>600000</v>
      </c>
      <c r="K624" s="189">
        <v>600000</v>
      </c>
      <c r="L624" s="190"/>
      <c r="M624" s="155">
        <f t="shared" si="9"/>
        <v>100000</v>
      </c>
    </row>
    <row r="625" spans="1:13">
      <c r="A625" s="147"/>
      <c r="B625" s="152"/>
      <c r="C625" s="152"/>
      <c r="D625" s="188" t="s">
        <v>1463</v>
      </c>
      <c r="E625" s="188"/>
      <c r="F625" s="188"/>
      <c r="G625" s="153" t="s">
        <v>1118</v>
      </c>
      <c r="H625" s="153" t="s">
        <v>1407</v>
      </c>
      <c r="I625" s="153" t="s">
        <v>1464</v>
      </c>
      <c r="J625" s="154">
        <v>45290</v>
      </c>
      <c r="K625" s="189">
        <v>45290</v>
      </c>
      <c r="L625" s="190"/>
      <c r="M625" s="155">
        <f t="shared" si="9"/>
        <v>100000</v>
      </c>
    </row>
    <row r="626" spans="1:13">
      <c r="A626" s="147"/>
      <c r="B626" s="152"/>
      <c r="C626" s="152"/>
      <c r="D626" s="188" t="s">
        <v>1465</v>
      </c>
      <c r="E626" s="188"/>
      <c r="F626" s="188"/>
      <c r="G626" s="153" t="s">
        <v>1118</v>
      </c>
      <c r="H626" s="153" t="s">
        <v>1407</v>
      </c>
      <c r="I626" s="153" t="s">
        <v>1466</v>
      </c>
      <c r="J626" s="154">
        <v>130000</v>
      </c>
      <c r="K626" s="189">
        <v>130000</v>
      </c>
      <c r="L626" s="190"/>
      <c r="M626" s="155">
        <f t="shared" si="9"/>
        <v>100000</v>
      </c>
    </row>
    <row r="627" spans="1:13">
      <c r="A627" s="147"/>
      <c r="B627" s="152"/>
      <c r="C627" s="152"/>
      <c r="D627" s="188" t="s">
        <v>689</v>
      </c>
      <c r="E627" s="188"/>
      <c r="F627" s="188"/>
      <c r="G627" s="153" t="s">
        <v>1118</v>
      </c>
      <c r="H627" s="153" t="s">
        <v>1407</v>
      </c>
      <c r="I627" s="153" t="s">
        <v>1467</v>
      </c>
      <c r="J627" s="154">
        <v>40359403.200000003</v>
      </c>
      <c r="K627" s="189">
        <v>40359403</v>
      </c>
      <c r="L627" s="190"/>
      <c r="M627" s="155">
        <f t="shared" si="9"/>
        <v>99999.999504452528</v>
      </c>
    </row>
    <row r="628" spans="1:13">
      <c r="A628" s="147"/>
      <c r="B628" s="152"/>
      <c r="C628" s="152"/>
      <c r="D628" s="188" t="s">
        <v>690</v>
      </c>
      <c r="E628" s="188"/>
      <c r="F628" s="188"/>
      <c r="G628" s="153" t="s">
        <v>1118</v>
      </c>
      <c r="H628" s="153" t="s">
        <v>1407</v>
      </c>
      <c r="I628" s="153" t="s">
        <v>1468</v>
      </c>
      <c r="J628" s="154">
        <v>250000</v>
      </c>
      <c r="K628" s="189">
        <v>0</v>
      </c>
      <c r="L628" s="190"/>
      <c r="M628" s="155">
        <f t="shared" si="9"/>
        <v>0</v>
      </c>
    </row>
    <row r="629" spans="1:13">
      <c r="A629" s="147"/>
      <c r="B629" s="152"/>
      <c r="C629" s="152"/>
      <c r="D629" s="188" t="s">
        <v>1469</v>
      </c>
      <c r="E629" s="188"/>
      <c r="F629" s="188"/>
      <c r="G629" s="153" t="s">
        <v>1118</v>
      </c>
      <c r="H629" s="153" t="s">
        <v>1407</v>
      </c>
      <c r="I629" s="153" t="s">
        <v>1470</v>
      </c>
      <c r="J629" s="154">
        <v>1136666.67</v>
      </c>
      <c r="K629" s="189">
        <v>0</v>
      </c>
      <c r="L629" s="190"/>
      <c r="M629" s="155">
        <f t="shared" si="9"/>
        <v>0</v>
      </c>
    </row>
    <row r="630" spans="1:13">
      <c r="A630" s="147"/>
      <c r="B630" s="152"/>
      <c r="C630" s="152"/>
      <c r="D630" s="188" t="s">
        <v>1471</v>
      </c>
      <c r="E630" s="188"/>
      <c r="F630" s="188"/>
      <c r="G630" s="153" t="s">
        <v>1118</v>
      </c>
      <c r="H630" s="153" t="s">
        <v>1407</v>
      </c>
      <c r="I630" s="153" t="s">
        <v>1472</v>
      </c>
      <c r="J630" s="154">
        <v>205313.04</v>
      </c>
      <c r="K630" s="189">
        <v>203778</v>
      </c>
      <c r="L630" s="190"/>
      <c r="M630" s="155">
        <f t="shared" ref="M630:M691" si="10">K630/J630*100*1000</f>
        <v>99252.341692471164</v>
      </c>
    </row>
    <row r="631" spans="1:13">
      <c r="A631" s="147"/>
      <c r="B631" s="152"/>
      <c r="C631" s="152"/>
      <c r="D631" s="188" t="s">
        <v>1473</v>
      </c>
      <c r="E631" s="188"/>
      <c r="F631" s="188"/>
      <c r="G631" s="153" t="s">
        <v>1118</v>
      </c>
      <c r="H631" s="153" t="s">
        <v>1407</v>
      </c>
      <c r="I631" s="153" t="s">
        <v>1474</v>
      </c>
      <c r="J631" s="154">
        <v>3220755</v>
      </c>
      <c r="K631" s="189">
        <v>3220755</v>
      </c>
      <c r="L631" s="190"/>
      <c r="M631" s="155">
        <f t="shared" si="10"/>
        <v>100000</v>
      </c>
    </row>
    <row r="632" spans="1:13">
      <c r="A632" s="147"/>
      <c r="B632" s="152"/>
      <c r="C632" s="152"/>
      <c r="D632" s="188" t="s">
        <v>1475</v>
      </c>
      <c r="E632" s="188"/>
      <c r="F632" s="188"/>
      <c r="G632" s="153" t="s">
        <v>1118</v>
      </c>
      <c r="H632" s="153" t="s">
        <v>1407</v>
      </c>
      <c r="I632" s="153" t="s">
        <v>1476</v>
      </c>
      <c r="J632" s="154">
        <v>600000</v>
      </c>
      <c r="K632" s="189">
        <v>180011</v>
      </c>
      <c r="L632" s="190"/>
      <c r="M632" s="155">
        <f t="shared" si="10"/>
        <v>30001.833333333332</v>
      </c>
    </row>
    <row r="633" spans="1:13">
      <c r="A633" s="147"/>
      <c r="B633" s="152"/>
      <c r="C633" s="152"/>
      <c r="D633" s="188" t="s">
        <v>691</v>
      </c>
      <c r="E633" s="188"/>
      <c r="F633" s="188"/>
      <c r="G633" s="153" t="s">
        <v>1118</v>
      </c>
      <c r="H633" s="153" t="s">
        <v>1407</v>
      </c>
      <c r="I633" s="153" t="s">
        <v>1477</v>
      </c>
      <c r="J633" s="154">
        <v>19757894.260000002</v>
      </c>
      <c r="K633" s="189">
        <v>5058854</v>
      </c>
      <c r="L633" s="190"/>
      <c r="M633" s="155">
        <f t="shared" si="10"/>
        <v>25604.216387784229</v>
      </c>
    </row>
    <row r="634" spans="1:13">
      <c r="A634" s="147"/>
      <c r="B634" s="152"/>
      <c r="C634" s="152"/>
      <c r="D634" s="188" t="s">
        <v>1478</v>
      </c>
      <c r="E634" s="188"/>
      <c r="F634" s="188"/>
      <c r="G634" s="153" t="s">
        <v>1118</v>
      </c>
      <c r="H634" s="153" t="s">
        <v>1407</v>
      </c>
      <c r="I634" s="153" t="s">
        <v>1479</v>
      </c>
      <c r="J634" s="154">
        <v>34154.639999999999</v>
      </c>
      <c r="K634" s="189">
        <v>0</v>
      </c>
      <c r="L634" s="190"/>
      <c r="M634" s="155">
        <f t="shared" si="10"/>
        <v>0</v>
      </c>
    </row>
    <row r="635" spans="1:13">
      <c r="A635" s="147"/>
      <c r="B635" s="152"/>
      <c r="C635" s="152"/>
      <c r="D635" s="188" t="s">
        <v>692</v>
      </c>
      <c r="E635" s="188"/>
      <c r="F635" s="188"/>
      <c r="G635" s="153" t="s">
        <v>1118</v>
      </c>
      <c r="H635" s="153" t="s">
        <v>1407</v>
      </c>
      <c r="I635" s="153" t="s">
        <v>1480</v>
      </c>
      <c r="J635" s="154">
        <v>11357623.77</v>
      </c>
      <c r="K635" s="189">
        <v>11125524</v>
      </c>
      <c r="L635" s="190"/>
      <c r="M635" s="155">
        <f t="shared" si="10"/>
        <v>97956.440759967183</v>
      </c>
    </row>
    <row r="636" spans="1:13">
      <c r="A636" s="147"/>
      <c r="B636" s="152"/>
      <c r="C636" s="152"/>
      <c r="D636" s="188" t="s">
        <v>1481</v>
      </c>
      <c r="E636" s="188"/>
      <c r="F636" s="188"/>
      <c r="G636" s="153" t="s">
        <v>1118</v>
      </c>
      <c r="H636" s="153" t="s">
        <v>1407</v>
      </c>
      <c r="I636" s="153" t="s">
        <v>1482</v>
      </c>
      <c r="J636" s="154">
        <v>86529.919999999998</v>
      </c>
      <c r="K636" s="189">
        <v>0</v>
      </c>
      <c r="L636" s="190"/>
      <c r="M636" s="155">
        <f t="shared" si="10"/>
        <v>0</v>
      </c>
    </row>
    <row r="637" spans="1:13">
      <c r="A637" s="147"/>
      <c r="B637" s="152"/>
      <c r="C637" s="152"/>
      <c r="D637" s="188" t="s">
        <v>693</v>
      </c>
      <c r="E637" s="188"/>
      <c r="F637" s="188"/>
      <c r="G637" s="153" t="s">
        <v>1118</v>
      </c>
      <c r="H637" s="153" t="s">
        <v>1407</v>
      </c>
      <c r="I637" s="153" t="s">
        <v>1483</v>
      </c>
      <c r="J637" s="154">
        <v>497500</v>
      </c>
      <c r="K637" s="189">
        <v>497500</v>
      </c>
      <c r="L637" s="190"/>
      <c r="M637" s="155">
        <f t="shared" si="10"/>
        <v>100000</v>
      </c>
    </row>
    <row r="638" spans="1:13">
      <c r="A638" s="147"/>
      <c r="B638" s="152"/>
      <c r="C638" s="152"/>
      <c r="D638" s="188" t="s">
        <v>1484</v>
      </c>
      <c r="E638" s="188"/>
      <c r="F638" s="188"/>
      <c r="G638" s="153" t="s">
        <v>1118</v>
      </c>
      <c r="H638" s="153" t="s">
        <v>1407</v>
      </c>
      <c r="I638" s="153" t="s">
        <v>1485</v>
      </c>
      <c r="J638" s="154">
        <v>3000</v>
      </c>
      <c r="K638" s="189">
        <v>3000</v>
      </c>
      <c r="L638" s="190"/>
      <c r="M638" s="155">
        <f t="shared" si="10"/>
        <v>100000</v>
      </c>
    </row>
    <row r="639" spans="1:13">
      <c r="A639" s="147"/>
      <c r="B639" s="152"/>
      <c r="C639" s="152"/>
      <c r="D639" s="188" t="s">
        <v>1486</v>
      </c>
      <c r="E639" s="188"/>
      <c r="F639" s="188"/>
      <c r="G639" s="153" t="s">
        <v>1118</v>
      </c>
      <c r="H639" s="153" t="s">
        <v>1407</v>
      </c>
      <c r="I639" s="153" t="s">
        <v>1487</v>
      </c>
      <c r="J639" s="154">
        <v>424900</v>
      </c>
      <c r="K639" s="189">
        <v>0</v>
      </c>
      <c r="L639" s="190"/>
      <c r="M639" s="155">
        <f t="shared" si="10"/>
        <v>0</v>
      </c>
    </row>
    <row r="640" spans="1:13">
      <c r="A640" s="147"/>
      <c r="B640" s="152"/>
      <c r="C640" s="152"/>
      <c r="D640" s="188" t="s">
        <v>564</v>
      </c>
      <c r="E640" s="188"/>
      <c r="F640" s="188"/>
      <c r="G640" s="153" t="s">
        <v>1118</v>
      </c>
      <c r="H640" s="153" t="s">
        <v>1407</v>
      </c>
      <c r="I640" s="153" t="s">
        <v>1488</v>
      </c>
      <c r="J640" s="154">
        <v>105308770</v>
      </c>
      <c r="K640" s="189">
        <v>105308770</v>
      </c>
      <c r="L640" s="190"/>
      <c r="M640" s="155">
        <f t="shared" si="10"/>
        <v>100000</v>
      </c>
    </row>
    <row r="641" spans="1:13">
      <c r="A641" s="147"/>
      <c r="B641" s="152"/>
      <c r="C641" s="152"/>
      <c r="D641" s="188" t="s">
        <v>579</v>
      </c>
      <c r="E641" s="188"/>
      <c r="F641" s="188"/>
      <c r="G641" s="153" t="s">
        <v>1118</v>
      </c>
      <c r="H641" s="153" t="s">
        <v>1407</v>
      </c>
      <c r="I641" s="153" t="s">
        <v>1489</v>
      </c>
      <c r="J641" s="154">
        <v>492400</v>
      </c>
      <c r="K641" s="189">
        <v>492400</v>
      </c>
      <c r="L641" s="190"/>
      <c r="M641" s="155">
        <f t="shared" si="10"/>
        <v>100000</v>
      </c>
    </row>
    <row r="642" spans="1:13">
      <c r="A642" s="147"/>
      <c r="B642" s="152"/>
      <c r="C642" s="152"/>
      <c r="D642" s="188" t="s">
        <v>565</v>
      </c>
      <c r="E642" s="188"/>
      <c r="F642" s="188"/>
      <c r="G642" s="153" t="s">
        <v>1118</v>
      </c>
      <c r="H642" s="153" t="s">
        <v>1407</v>
      </c>
      <c r="I642" s="153" t="s">
        <v>1490</v>
      </c>
      <c r="J642" s="154">
        <v>2455700</v>
      </c>
      <c r="K642" s="189">
        <v>2290450</v>
      </c>
      <c r="L642" s="190"/>
      <c r="M642" s="155">
        <f t="shared" si="10"/>
        <v>93270.757828725007</v>
      </c>
    </row>
    <row r="643" spans="1:13">
      <c r="A643" s="147"/>
      <c r="B643" s="152"/>
      <c r="C643" s="152"/>
      <c r="D643" s="188" t="s">
        <v>580</v>
      </c>
      <c r="E643" s="188"/>
      <c r="F643" s="188"/>
      <c r="G643" s="153" t="s">
        <v>1118</v>
      </c>
      <c r="H643" s="153" t="s">
        <v>1407</v>
      </c>
      <c r="I643" s="153" t="s">
        <v>1491</v>
      </c>
      <c r="J643" s="154">
        <v>796121.33</v>
      </c>
      <c r="K643" s="189">
        <v>796100</v>
      </c>
      <c r="L643" s="190"/>
      <c r="M643" s="155">
        <f t="shared" si="10"/>
        <v>99997.320760140923</v>
      </c>
    </row>
    <row r="644" spans="1:13">
      <c r="A644" s="147"/>
      <c r="B644" s="152"/>
      <c r="C644" s="152"/>
      <c r="D644" s="188" t="s">
        <v>566</v>
      </c>
      <c r="E644" s="188"/>
      <c r="F644" s="188"/>
      <c r="G644" s="153" t="s">
        <v>1118</v>
      </c>
      <c r="H644" s="153" t="s">
        <v>1407</v>
      </c>
      <c r="I644" s="153" t="s">
        <v>1492</v>
      </c>
      <c r="J644" s="154">
        <v>6531745.6299999999</v>
      </c>
      <c r="K644" s="189">
        <v>6388243</v>
      </c>
      <c r="L644" s="190"/>
      <c r="M644" s="155">
        <f t="shared" si="10"/>
        <v>97802.997267056766</v>
      </c>
    </row>
    <row r="645" spans="1:13">
      <c r="A645" s="147"/>
      <c r="B645" s="152"/>
      <c r="C645" s="152"/>
      <c r="D645" s="188" t="s">
        <v>567</v>
      </c>
      <c r="E645" s="188"/>
      <c r="F645" s="188"/>
      <c r="G645" s="153" t="s">
        <v>1118</v>
      </c>
      <c r="H645" s="153" t="s">
        <v>1407</v>
      </c>
      <c r="I645" s="153" t="s">
        <v>1493</v>
      </c>
      <c r="J645" s="154">
        <v>436700</v>
      </c>
      <c r="K645" s="189">
        <v>436700</v>
      </c>
      <c r="L645" s="190"/>
      <c r="M645" s="155">
        <f t="shared" si="10"/>
        <v>100000</v>
      </c>
    </row>
    <row r="646" spans="1:13">
      <c r="A646" s="147"/>
      <c r="B646" s="152"/>
      <c r="C646" s="152"/>
      <c r="D646" s="188" t="s">
        <v>568</v>
      </c>
      <c r="E646" s="188"/>
      <c r="F646" s="188"/>
      <c r="G646" s="153" t="s">
        <v>1118</v>
      </c>
      <c r="H646" s="153" t="s">
        <v>1407</v>
      </c>
      <c r="I646" s="153" t="s">
        <v>1494</v>
      </c>
      <c r="J646" s="154">
        <v>4856360.75</v>
      </c>
      <c r="K646" s="189">
        <v>2138524</v>
      </c>
      <c r="L646" s="190"/>
      <c r="M646" s="155">
        <f t="shared" si="10"/>
        <v>44035.525985173161</v>
      </c>
    </row>
    <row r="647" spans="1:13">
      <c r="A647" s="147"/>
      <c r="B647" s="152"/>
      <c r="C647" s="152"/>
      <c r="D647" s="188" t="s">
        <v>582</v>
      </c>
      <c r="E647" s="188"/>
      <c r="F647" s="188"/>
      <c r="G647" s="153" t="s">
        <v>1118</v>
      </c>
      <c r="H647" s="153" t="s">
        <v>1407</v>
      </c>
      <c r="I647" s="153" t="s">
        <v>1495</v>
      </c>
      <c r="J647" s="154">
        <v>1492671.1</v>
      </c>
      <c r="K647" s="189">
        <v>1492671</v>
      </c>
      <c r="L647" s="190"/>
      <c r="M647" s="155">
        <f t="shared" si="10"/>
        <v>99999.993300600501</v>
      </c>
    </row>
    <row r="648" spans="1:13">
      <c r="A648" s="147"/>
      <c r="B648" s="152"/>
      <c r="C648" s="152"/>
      <c r="D648" s="188" t="s">
        <v>629</v>
      </c>
      <c r="E648" s="188"/>
      <c r="F648" s="188"/>
      <c r="G648" s="153" t="s">
        <v>1118</v>
      </c>
      <c r="H648" s="153" t="s">
        <v>1407</v>
      </c>
      <c r="I648" s="153" t="s">
        <v>1496</v>
      </c>
      <c r="J648" s="154">
        <v>334433.06</v>
      </c>
      <c r="K648" s="189">
        <v>334433</v>
      </c>
      <c r="L648" s="190"/>
      <c r="M648" s="155">
        <f t="shared" si="10"/>
        <v>99999.982059189962</v>
      </c>
    </row>
    <row r="649" spans="1:13">
      <c r="A649" s="147"/>
      <c r="B649" s="152"/>
      <c r="C649" s="152"/>
      <c r="D649" s="188" t="s">
        <v>586</v>
      </c>
      <c r="E649" s="188"/>
      <c r="F649" s="188"/>
      <c r="G649" s="153" t="s">
        <v>1118</v>
      </c>
      <c r="H649" s="153" t="s">
        <v>1407</v>
      </c>
      <c r="I649" s="153" t="s">
        <v>1497</v>
      </c>
      <c r="J649" s="154">
        <v>345788.4</v>
      </c>
      <c r="K649" s="189">
        <v>272205</v>
      </c>
      <c r="L649" s="190"/>
      <c r="M649" s="155">
        <f t="shared" si="10"/>
        <v>78720.107441429485</v>
      </c>
    </row>
    <row r="650" spans="1:13">
      <c r="A650" s="147"/>
      <c r="B650" s="152"/>
      <c r="C650" s="152"/>
      <c r="D650" s="188" t="s">
        <v>1190</v>
      </c>
      <c r="E650" s="188"/>
      <c r="F650" s="188"/>
      <c r="G650" s="153" t="s">
        <v>1118</v>
      </c>
      <c r="H650" s="153" t="s">
        <v>1407</v>
      </c>
      <c r="I650" s="153" t="s">
        <v>1498</v>
      </c>
      <c r="J650" s="154">
        <v>13613241.59</v>
      </c>
      <c r="K650" s="189">
        <v>13613241</v>
      </c>
      <c r="L650" s="190"/>
      <c r="M650" s="155">
        <f t="shared" si="10"/>
        <v>99999.995665984519</v>
      </c>
    </row>
    <row r="651" spans="1:13">
      <c r="A651" s="147"/>
      <c r="B651" s="152"/>
      <c r="C651" s="152"/>
      <c r="D651" s="188" t="s">
        <v>1194</v>
      </c>
      <c r="E651" s="188"/>
      <c r="F651" s="188"/>
      <c r="G651" s="153" t="s">
        <v>1118</v>
      </c>
      <c r="H651" s="153" t="s">
        <v>1407</v>
      </c>
      <c r="I651" s="153" t="s">
        <v>1499</v>
      </c>
      <c r="J651" s="154">
        <v>1239024.8</v>
      </c>
      <c r="K651" s="189">
        <v>1239024</v>
      </c>
      <c r="L651" s="190"/>
      <c r="M651" s="155">
        <f t="shared" si="10"/>
        <v>99999.935433092222</v>
      </c>
    </row>
    <row r="652" spans="1:13">
      <c r="A652" s="147"/>
      <c r="B652" s="152"/>
      <c r="C652" s="152"/>
      <c r="D652" s="188" t="s">
        <v>1192</v>
      </c>
      <c r="E652" s="188"/>
      <c r="F652" s="188"/>
      <c r="G652" s="153" t="s">
        <v>1118</v>
      </c>
      <c r="H652" s="153" t="s">
        <v>1407</v>
      </c>
      <c r="I652" s="153" t="s">
        <v>1500</v>
      </c>
      <c r="J652" s="154">
        <v>103700</v>
      </c>
      <c r="K652" s="189">
        <v>103700</v>
      </c>
      <c r="L652" s="190"/>
      <c r="M652" s="155">
        <f t="shared" si="10"/>
        <v>100000</v>
      </c>
    </row>
    <row r="653" spans="1:13">
      <c r="A653" s="147"/>
      <c r="B653" s="152"/>
      <c r="C653" s="152"/>
      <c r="D653" s="188" t="s">
        <v>1197</v>
      </c>
      <c r="E653" s="188"/>
      <c r="F653" s="188"/>
      <c r="G653" s="153" t="s">
        <v>1118</v>
      </c>
      <c r="H653" s="153" t="s">
        <v>1407</v>
      </c>
      <c r="I653" s="153" t="s">
        <v>1501</v>
      </c>
      <c r="J653" s="154">
        <v>1640463.33</v>
      </c>
      <c r="K653" s="189">
        <v>1640463</v>
      </c>
      <c r="L653" s="190"/>
      <c r="M653" s="155">
        <f t="shared" si="10"/>
        <v>99999.979883731998</v>
      </c>
    </row>
    <row r="654" spans="1:13">
      <c r="A654" s="147"/>
      <c r="B654" s="152"/>
      <c r="C654" s="152"/>
      <c r="D654" s="188" t="s">
        <v>1502</v>
      </c>
      <c r="E654" s="188"/>
      <c r="F654" s="188"/>
      <c r="G654" s="153" t="s">
        <v>1118</v>
      </c>
      <c r="H654" s="153" t="s">
        <v>1407</v>
      </c>
      <c r="I654" s="153" t="s">
        <v>1503</v>
      </c>
      <c r="J654" s="154">
        <v>8252500</v>
      </c>
      <c r="K654" s="189">
        <v>7627719.1399999997</v>
      </c>
      <c r="L654" s="190"/>
      <c r="M654" s="155">
        <f t="shared" si="10"/>
        <v>92429.192850651307</v>
      </c>
    </row>
    <row r="655" spans="1:13">
      <c r="A655" s="147"/>
      <c r="B655" s="152"/>
      <c r="C655" s="152"/>
      <c r="D655" s="188" t="s">
        <v>694</v>
      </c>
      <c r="E655" s="188"/>
      <c r="F655" s="188"/>
      <c r="G655" s="153" t="s">
        <v>1118</v>
      </c>
      <c r="H655" s="153" t="s">
        <v>1407</v>
      </c>
      <c r="I655" s="153" t="s">
        <v>1504</v>
      </c>
      <c r="J655" s="154">
        <v>1691500</v>
      </c>
      <c r="K655" s="189">
        <v>1691500</v>
      </c>
      <c r="L655" s="190"/>
      <c r="M655" s="155">
        <f t="shared" si="10"/>
        <v>100000</v>
      </c>
    </row>
    <row r="656" spans="1:13">
      <c r="A656" s="147"/>
      <c r="B656" s="152"/>
      <c r="C656" s="152"/>
      <c r="D656" s="188" t="s">
        <v>695</v>
      </c>
      <c r="E656" s="188"/>
      <c r="F656" s="188"/>
      <c r="G656" s="153" t="s">
        <v>1118</v>
      </c>
      <c r="H656" s="153" t="s">
        <v>1407</v>
      </c>
      <c r="I656" s="153" t="s">
        <v>1505</v>
      </c>
      <c r="J656" s="154">
        <v>1293500</v>
      </c>
      <c r="K656" s="189">
        <v>1293500</v>
      </c>
      <c r="L656" s="190"/>
      <c r="M656" s="155">
        <f t="shared" si="10"/>
        <v>100000</v>
      </c>
    </row>
    <row r="657" spans="1:13">
      <c r="A657" s="147"/>
      <c r="B657" s="152"/>
      <c r="C657" s="152"/>
      <c r="D657" s="188" t="s">
        <v>1506</v>
      </c>
      <c r="E657" s="188"/>
      <c r="F657" s="188"/>
      <c r="G657" s="153" t="s">
        <v>1118</v>
      </c>
      <c r="H657" s="153" t="s">
        <v>1407</v>
      </c>
      <c r="I657" s="153" t="s">
        <v>1507</v>
      </c>
      <c r="J657" s="154">
        <v>1500000</v>
      </c>
      <c r="K657" s="189">
        <v>1500000</v>
      </c>
      <c r="L657" s="190"/>
      <c r="M657" s="155">
        <f t="shared" si="10"/>
        <v>100000</v>
      </c>
    </row>
    <row r="658" spans="1:13">
      <c r="A658" s="147"/>
      <c r="B658" s="152"/>
      <c r="C658" s="152"/>
      <c r="D658" s="188" t="s">
        <v>1508</v>
      </c>
      <c r="E658" s="188"/>
      <c r="F658" s="188"/>
      <c r="G658" s="153" t="s">
        <v>1118</v>
      </c>
      <c r="H658" s="153" t="s">
        <v>1407</v>
      </c>
      <c r="I658" s="153" t="s">
        <v>1509</v>
      </c>
      <c r="J658" s="154">
        <v>198000</v>
      </c>
      <c r="K658" s="189">
        <v>198000</v>
      </c>
      <c r="L658" s="190"/>
      <c r="M658" s="155">
        <f t="shared" si="10"/>
        <v>100000</v>
      </c>
    </row>
    <row r="659" spans="1:13">
      <c r="A659" s="147"/>
      <c r="B659" s="152"/>
      <c r="C659" s="152"/>
      <c r="D659" s="188" t="s">
        <v>1510</v>
      </c>
      <c r="E659" s="188"/>
      <c r="F659" s="188"/>
      <c r="G659" s="153" t="s">
        <v>1118</v>
      </c>
      <c r="H659" s="153" t="s">
        <v>1407</v>
      </c>
      <c r="I659" s="153" t="s">
        <v>1511</v>
      </c>
      <c r="J659" s="154">
        <v>26665700</v>
      </c>
      <c r="K659" s="189">
        <v>26665700</v>
      </c>
      <c r="L659" s="190"/>
      <c r="M659" s="155">
        <f t="shared" si="10"/>
        <v>100000</v>
      </c>
    </row>
    <row r="660" spans="1:13">
      <c r="A660" s="147"/>
      <c r="B660" s="152"/>
      <c r="C660" s="152"/>
      <c r="D660" s="188" t="s">
        <v>1512</v>
      </c>
      <c r="E660" s="188"/>
      <c r="F660" s="188"/>
      <c r="G660" s="153" t="s">
        <v>1118</v>
      </c>
      <c r="H660" s="153" t="s">
        <v>1407</v>
      </c>
      <c r="I660" s="153" t="s">
        <v>1513</v>
      </c>
      <c r="J660" s="154">
        <v>12252875.73</v>
      </c>
      <c r="K660" s="189">
        <v>11107745</v>
      </c>
      <c r="L660" s="190"/>
      <c r="M660" s="155">
        <f t="shared" si="10"/>
        <v>90654.188002606956</v>
      </c>
    </row>
    <row r="661" spans="1:13">
      <c r="A661" s="147"/>
      <c r="B661" s="152"/>
      <c r="C661" s="152"/>
      <c r="D661" s="188" t="s">
        <v>599</v>
      </c>
      <c r="E661" s="188"/>
      <c r="F661" s="188"/>
      <c r="G661" s="153" t="s">
        <v>1118</v>
      </c>
      <c r="H661" s="153" t="s">
        <v>1407</v>
      </c>
      <c r="I661" s="153" t="s">
        <v>937</v>
      </c>
      <c r="J661" s="154">
        <v>2395424.9900000002</v>
      </c>
      <c r="K661" s="189">
        <v>1820078</v>
      </c>
      <c r="L661" s="190"/>
      <c r="M661" s="155">
        <f t="shared" si="10"/>
        <v>75981.423237969968</v>
      </c>
    </row>
    <row r="662" spans="1:13">
      <c r="A662" s="143"/>
      <c r="B662" s="193" t="s">
        <v>1514</v>
      </c>
      <c r="C662" s="193"/>
      <c r="D662" s="193"/>
      <c r="E662" s="193"/>
      <c r="F662" s="193"/>
      <c r="G662" s="144" t="s">
        <v>1118</v>
      </c>
      <c r="H662" s="144" t="s">
        <v>1515</v>
      </c>
      <c r="I662" s="144"/>
      <c r="J662" s="145">
        <v>552309</v>
      </c>
      <c r="K662" s="194">
        <f>K663</f>
        <v>551092</v>
      </c>
      <c r="L662" s="195"/>
      <c r="M662" s="146">
        <f t="shared" si="10"/>
        <v>99779.652332299491</v>
      </c>
    </row>
    <row r="663" spans="1:13">
      <c r="A663" s="147"/>
      <c r="B663" s="148"/>
      <c r="C663" s="196" t="s">
        <v>1516</v>
      </c>
      <c r="D663" s="196"/>
      <c r="E663" s="196"/>
      <c r="F663" s="196"/>
      <c r="G663" s="149" t="s">
        <v>1118</v>
      </c>
      <c r="H663" s="149" t="s">
        <v>1517</v>
      </c>
      <c r="I663" s="149"/>
      <c r="J663" s="150">
        <v>552309</v>
      </c>
      <c r="K663" s="197">
        <f>SUM(K664:L667)</f>
        <v>551092</v>
      </c>
      <c r="L663" s="198"/>
      <c r="M663" s="151">
        <f t="shared" si="10"/>
        <v>99779.652332299491</v>
      </c>
    </row>
    <row r="664" spans="1:13">
      <c r="A664" s="147"/>
      <c r="B664" s="152"/>
      <c r="C664" s="152"/>
      <c r="D664" s="188" t="s">
        <v>696</v>
      </c>
      <c r="E664" s="188"/>
      <c r="F664" s="188"/>
      <c r="G664" s="153" t="s">
        <v>1118</v>
      </c>
      <c r="H664" s="153" t="s">
        <v>1517</v>
      </c>
      <c r="I664" s="153" t="s">
        <v>1518</v>
      </c>
      <c r="J664" s="154">
        <v>60000</v>
      </c>
      <c r="K664" s="189">
        <v>59518</v>
      </c>
      <c r="L664" s="190"/>
      <c r="M664" s="155">
        <f t="shared" si="10"/>
        <v>99196.666666666672</v>
      </c>
    </row>
    <row r="665" spans="1:13">
      <c r="A665" s="147"/>
      <c r="B665" s="152"/>
      <c r="C665" s="152"/>
      <c r="D665" s="188" t="s">
        <v>697</v>
      </c>
      <c r="E665" s="188"/>
      <c r="F665" s="188"/>
      <c r="G665" s="153" t="s">
        <v>1118</v>
      </c>
      <c r="H665" s="153" t="s">
        <v>1517</v>
      </c>
      <c r="I665" s="153" t="s">
        <v>1519</v>
      </c>
      <c r="J665" s="154">
        <v>40000</v>
      </c>
      <c r="K665" s="189">
        <v>39265</v>
      </c>
      <c r="L665" s="190"/>
      <c r="M665" s="155">
        <f t="shared" si="10"/>
        <v>98162.5</v>
      </c>
    </row>
    <row r="666" spans="1:13">
      <c r="A666" s="147"/>
      <c r="B666" s="152"/>
      <c r="C666" s="152"/>
      <c r="D666" s="188" t="s">
        <v>698</v>
      </c>
      <c r="E666" s="188"/>
      <c r="F666" s="188"/>
      <c r="G666" s="153" t="s">
        <v>1118</v>
      </c>
      <c r="H666" s="153" t="s">
        <v>1517</v>
      </c>
      <c r="I666" s="153" t="s">
        <v>1520</v>
      </c>
      <c r="J666" s="154">
        <v>217925</v>
      </c>
      <c r="K666" s="189">
        <v>217925</v>
      </c>
      <c r="L666" s="190"/>
      <c r="M666" s="155">
        <f t="shared" si="10"/>
        <v>100000</v>
      </c>
    </row>
    <row r="667" spans="1:13">
      <c r="A667" s="147"/>
      <c r="B667" s="152"/>
      <c r="C667" s="152"/>
      <c r="D667" s="188" t="s">
        <v>1521</v>
      </c>
      <c r="E667" s="188"/>
      <c r="F667" s="188"/>
      <c r="G667" s="153" t="s">
        <v>1118</v>
      </c>
      <c r="H667" s="153" t="s">
        <v>1517</v>
      </c>
      <c r="I667" s="153" t="s">
        <v>1522</v>
      </c>
      <c r="J667" s="154">
        <v>234384</v>
      </c>
      <c r="K667" s="189">
        <v>234384</v>
      </c>
      <c r="L667" s="190"/>
      <c r="M667" s="155">
        <f t="shared" si="10"/>
        <v>100000</v>
      </c>
    </row>
    <row r="668" spans="1:13">
      <c r="A668" s="143"/>
      <c r="B668" s="193" t="s">
        <v>816</v>
      </c>
      <c r="C668" s="193"/>
      <c r="D668" s="193"/>
      <c r="E668" s="193"/>
      <c r="F668" s="193"/>
      <c r="G668" s="144" t="s">
        <v>1118</v>
      </c>
      <c r="H668" s="144" t="s">
        <v>817</v>
      </c>
      <c r="I668" s="144"/>
      <c r="J668" s="145">
        <v>21039355</v>
      </c>
      <c r="K668" s="194">
        <f>K669+K674</f>
        <v>20922665</v>
      </c>
      <c r="L668" s="195"/>
      <c r="M668" s="146">
        <f t="shared" si="10"/>
        <v>99445.372731245792</v>
      </c>
    </row>
    <row r="669" spans="1:13">
      <c r="A669" s="147"/>
      <c r="B669" s="148"/>
      <c r="C669" s="196" t="s">
        <v>1031</v>
      </c>
      <c r="D669" s="196"/>
      <c r="E669" s="196"/>
      <c r="F669" s="196"/>
      <c r="G669" s="149" t="s">
        <v>1118</v>
      </c>
      <c r="H669" s="149" t="s">
        <v>1032</v>
      </c>
      <c r="I669" s="149"/>
      <c r="J669" s="150">
        <v>20394270</v>
      </c>
      <c r="K669" s="197">
        <f>SUM(K670:L673)</f>
        <v>20393270</v>
      </c>
      <c r="L669" s="198"/>
      <c r="M669" s="151">
        <f t="shared" si="10"/>
        <v>99995.096661954565</v>
      </c>
    </row>
    <row r="670" spans="1:13">
      <c r="A670" s="147"/>
      <c r="B670" s="152"/>
      <c r="C670" s="152"/>
      <c r="D670" s="188" t="s">
        <v>1523</v>
      </c>
      <c r="E670" s="188"/>
      <c r="F670" s="188"/>
      <c r="G670" s="153" t="s">
        <v>1118</v>
      </c>
      <c r="H670" s="153" t="s">
        <v>1032</v>
      </c>
      <c r="I670" s="153" t="s">
        <v>1524</v>
      </c>
      <c r="J670" s="154">
        <v>450000</v>
      </c>
      <c r="K670" s="189">
        <v>450000</v>
      </c>
      <c r="L670" s="190"/>
      <c r="M670" s="155">
        <f t="shared" si="10"/>
        <v>100000</v>
      </c>
    </row>
    <row r="671" spans="1:13">
      <c r="A671" s="147"/>
      <c r="B671" s="152"/>
      <c r="C671" s="152"/>
      <c r="D671" s="188" t="s">
        <v>1525</v>
      </c>
      <c r="E671" s="188"/>
      <c r="F671" s="188"/>
      <c r="G671" s="153" t="s">
        <v>1118</v>
      </c>
      <c r="H671" s="153" t="s">
        <v>1032</v>
      </c>
      <c r="I671" s="153" t="s">
        <v>1526</v>
      </c>
      <c r="J671" s="154">
        <v>500000</v>
      </c>
      <c r="K671" s="189">
        <v>500000</v>
      </c>
      <c r="L671" s="190"/>
      <c r="M671" s="155">
        <f t="shared" si="10"/>
        <v>100000</v>
      </c>
    </row>
    <row r="672" spans="1:13">
      <c r="A672" s="147"/>
      <c r="B672" s="152"/>
      <c r="C672" s="152"/>
      <c r="D672" s="188" t="s">
        <v>699</v>
      </c>
      <c r="E672" s="188"/>
      <c r="F672" s="188"/>
      <c r="G672" s="153" t="s">
        <v>1118</v>
      </c>
      <c r="H672" s="153" t="s">
        <v>1032</v>
      </c>
      <c r="I672" s="153" t="s">
        <v>1527</v>
      </c>
      <c r="J672" s="154">
        <v>100000</v>
      </c>
      <c r="K672" s="189">
        <v>99000</v>
      </c>
      <c r="L672" s="190"/>
      <c r="M672" s="155">
        <f t="shared" si="10"/>
        <v>99000</v>
      </c>
    </row>
    <row r="673" spans="1:13">
      <c r="A673" s="147"/>
      <c r="B673" s="152"/>
      <c r="C673" s="152"/>
      <c r="D673" s="188" t="s">
        <v>1528</v>
      </c>
      <c r="E673" s="188"/>
      <c r="F673" s="188"/>
      <c r="G673" s="153" t="s">
        <v>1118</v>
      </c>
      <c r="H673" s="153" t="s">
        <v>1032</v>
      </c>
      <c r="I673" s="153" t="s">
        <v>1529</v>
      </c>
      <c r="J673" s="154">
        <v>19344270</v>
      </c>
      <c r="K673" s="189">
        <v>19344270</v>
      </c>
      <c r="L673" s="190"/>
      <c r="M673" s="155">
        <f t="shared" si="10"/>
        <v>100000</v>
      </c>
    </row>
    <row r="674" spans="1:13">
      <c r="A674" s="147"/>
      <c r="B674" s="148"/>
      <c r="C674" s="196" t="s">
        <v>818</v>
      </c>
      <c r="D674" s="196"/>
      <c r="E674" s="196"/>
      <c r="F674" s="196"/>
      <c r="G674" s="149" t="s">
        <v>1118</v>
      </c>
      <c r="H674" s="149" t="s">
        <v>819</v>
      </c>
      <c r="I674" s="149"/>
      <c r="J674" s="150">
        <v>645085</v>
      </c>
      <c r="K674" s="197">
        <f>SUM(K675:L683)</f>
        <v>529395</v>
      </c>
      <c r="L674" s="198"/>
      <c r="M674" s="151">
        <f t="shared" si="10"/>
        <v>82065.929296139278</v>
      </c>
    </row>
    <row r="675" spans="1:13">
      <c r="A675" s="147"/>
      <c r="B675" s="152"/>
      <c r="C675" s="152"/>
      <c r="D675" s="188" t="s">
        <v>563</v>
      </c>
      <c r="E675" s="188"/>
      <c r="F675" s="188"/>
      <c r="G675" s="153" t="s">
        <v>1118</v>
      </c>
      <c r="H675" s="153" t="s">
        <v>819</v>
      </c>
      <c r="I675" s="153" t="s">
        <v>1530</v>
      </c>
      <c r="J675" s="154">
        <v>55800</v>
      </c>
      <c r="K675" s="189">
        <v>55800</v>
      </c>
      <c r="L675" s="190"/>
      <c r="M675" s="155">
        <f t="shared" si="10"/>
        <v>100000</v>
      </c>
    </row>
    <row r="676" spans="1:13">
      <c r="A676" s="147"/>
      <c r="B676" s="152"/>
      <c r="C676" s="152"/>
      <c r="D676" s="188" t="s">
        <v>563</v>
      </c>
      <c r="E676" s="188"/>
      <c r="F676" s="188"/>
      <c r="G676" s="153" t="s">
        <v>1118</v>
      </c>
      <c r="H676" s="153" t="s">
        <v>819</v>
      </c>
      <c r="I676" s="153" t="s">
        <v>1166</v>
      </c>
      <c r="J676" s="154">
        <v>30000</v>
      </c>
      <c r="K676" s="189">
        <v>20825</v>
      </c>
      <c r="L676" s="190"/>
      <c r="M676" s="155">
        <f t="shared" si="10"/>
        <v>69416.666666666672</v>
      </c>
    </row>
    <row r="677" spans="1:13">
      <c r="A677" s="147"/>
      <c r="B677" s="152"/>
      <c r="C677" s="152"/>
      <c r="D677" s="188" t="s">
        <v>563</v>
      </c>
      <c r="E677" s="188"/>
      <c r="F677" s="188"/>
      <c r="G677" s="153" t="s">
        <v>1118</v>
      </c>
      <c r="H677" s="153" t="s">
        <v>819</v>
      </c>
      <c r="I677" s="153" t="s">
        <v>1531</v>
      </c>
      <c r="J677" s="154">
        <v>30000</v>
      </c>
      <c r="K677" s="189">
        <v>20000</v>
      </c>
      <c r="L677" s="190"/>
      <c r="M677" s="155">
        <f t="shared" si="10"/>
        <v>66666.666666666657</v>
      </c>
    </row>
    <row r="678" spans="1:13">
      <c r="A678" s="147"/>
      <c r="B678" s="152"/>
      <c r="C678" s="152"/>
      <c r="D678" s="188" t="s">
        <v>563</v>
      </c>
      <c r="E678" s="188"/>
      <c r="F678" s="188"/>
      <c r="G678" s="153" t="s">
        <v>1118</v>
      </c>
      <c r="H678" s="153" t="s">
        <v>819</v>
      </c>
      <c r="I678" s="153" t="s">
        <v>1415</v>
      </c>
      <c r="J678" s="154">
        <v>46500</v>
      </c>
      <c r="K678" s="189">
        <v>46500</v>
      </c>
      <c r="L678" s="190"/>
      <c r="M678" s="155">
        <f t="shared" si="10"/>
        <v>100000</v>
      </c>
    </row>
    <row r="679" spans="1:13">
      <c r="A679" s="147"/>
      <c r="B679" s="152"/>
      <c r="C679" s="152"/>
      <c r="D679" s="188" t="s">
        <v>563</v>
      </c>
      <c r="E679" s="188"/>
      <c r="F679" s="188"/>
      <c r="G679" s="153" t="s">
        <v>1118</v>
      </c>
      <c r="H679" s="153" t="s">
        <v>819</v>
      </c>
      <c r="I679" s="153" t="s">
        <v>794</v>
      </c>
      <c r="J679" s="154">
        <v>370000</v>
      </c>
      <c r="K679" s="189">
        <v>276570</v>
      </c>
      <c r="L679" s="190"/>
      <c r="M679" s="155">
        <f t="shared" si="10"/>
        <v>74748.648648648654</v>
      </c>
    </row>
    <row r="680" spans="1:13">
      <c r="A680" s="147"/>
      <c r="B680" s="152"/>
      <c r="C680" s="152"/>
      <c r="D680" s="188" t="s">
        <v>1186</v>
      </c>
      <c r="E680" s="188"/>
      <c r="F680" s="188"/>
      <c r="G680" s="153" t="s">
        <v>1118</v>
      </c>
      <c r="H680" s="153" t="s">
        <v>819</v>
      </c>
      <c r="I680" s="153" t="s">
        <v>1532</v>
      </c>
      <c r="J680" s="154">
        <v>30000</v>
      </c>
      <c r="K680" s="189">
        <v>30000</v>
      </c>
      <c r="L680" s="190"/>
      <c r="M680" s="155">
        <f t="shared" si="10"/>
        <v>100000</v>
      </c>
    </row>
    <row r="681" spans="1:13">
      <c r="A681" s="147"/>
      <c r="B681" s="152"/>
      <c r="C681" s="152"/>
      <c r="D681" s="188" t="s">
        <v>563</v>
      </c>
      <c r="E681" s="188"/>
      <c r="F681" s="188"/>
      <c r="G681" s="153" t="s">
        <v>1118</v>
      </c>
      <c r="H681" s="153" t="s">
        <v>819</v>
      </c>
      <c r="I681" s="153" t="s">
        <v>1533</v>
      </c>
      <c r="J681" s="154">
        <v>45000</v>
      </c>
      <c r="K681" s="189">
        <v>45000</v>
      </c>
      <c r="L681" s="190"/>
      <c r="M681" s="155">
        <f t="shared" si="10"/>
        <v>100000</v>
      </c>
    </row>
    <row r="682" spans="1:13">
      <c r="A682" s="147"/>
      <c r="B682" s="152"/>
      <c r="C682" s="152"/>
      <c r="D682" s="188" t="s">
        <v>563</v>
      </c>
      <c r="E682" s="188"/>
      <c r="F682" s="188"/>
      <c r="G682" s="153" t="s">
        <v>1118</v>
      </c>
      <c r="H682" s="153" t="s">
        <v>819</v>
      </c>
      <c r="I682" s="153" t="s">
        <v>1534</v>
      </c>
      <c r="J682" s="154">
        <v>8500</v>
      </c>
      <c r="K682" s="189">
        <v>8500</v>
      </c>
      <c r="L682" s="190"/>
      <c r="M682" s="155">
        <f t="shared" si="10"/>
        <v>100000</v>
      </c>
    </row>
    <row r="683" spans="1:13">
      <c r="A683" s="147"/>
      <c r="B683" s="152"/>
      <c r="C683" s="152"/>
      <c r="D683" s="188" t="s">
        <v>563</v>
      </c>
      <c r="E683" s="188"/>
      <c r="F683" s="188"/>
      <c r="G683" s="153" t="s">
        <v>1118</v>
      </c>
      <c r="H683" s="153" t="s">
        <v>819</v>
      </c>
      <c r="I683" s="153" t="s">
        <v>1535</v>
      </c>
      <c r="J683" s="154">
        <v>29285</v>
      </c>
      <c r="K683" s="189">
        <v>26200</v>
      </c>
      <c r="L683" s="190"/>
      <c r="M683" s="155">
        <f t="shared" si="10"/>
        <v>89465.596721871261</v>
      </c>
    </row>
    <row r="684" spans="1:13">
      <c r="A684" s="143"/>
      <c r="B684" s="193" t="s">
        <v>942</v>
      </c>
      <c r="C684" s="193"/>
      <c r="D684" s="193"/>
      <c r="E684" s="193"/>
      <c r="F684" s="193"/>
      <c r="G684" s="144" t="s">
        <v>1118</v>
      </c>
      <c r="H684" s="144" t="s">
        <v>943</v>
      </c>
      <c r="I684" s="144"/>
      <c r="J684" s="145">
        <v>14169071.550000001</v>
      </c>
      <c r="K684" s="194">
        <f>K685+K704</f>
        <v>11508161.550000001</v>
      </c>
      <c r="L684" s="195"/>
      <c r="M684" s="146">
        <f t="shared" si="10"/>
        <v>81220.29385898613</v>
      </c>
    </row>
    <row r="685" spans="1:13">
      <c r="A685" s="147"/>
      <c r="B685" s="148"/>
      <c r="C685" s="196" t="s">
        <v>944</v>
      </c>
      <c r="D685" s="196"/>
      <c r="E685" s="196"/>
      <c r="F685" s="196"/>
      <c r="G685" s="149" t="s">
        <v>1118</v>
      </c>
      <c r="H685" s="149" t="s">
        <v>945</v>
      </c>
      <c r="I685" s="149"/>
      <c r="J685" s="150">
        <v>9249100</v>
      </c>
      <c r="K685" s="197">
        <f>SUM(K686:L703)</f>
        <v>6588190</v>
      </c>
      <c r="L685" s="198"/>
      <c r="M685" s="151">
        <f t="shared" si="10"/>
        <v>71230.606221145848</v>
      </c>
    </row>
    <row r="686" spans="1:13">
      <c r="A686" s="147"/>
      <c r="B686" s="152"/>
      <c r="C686" s="152"/>
      <c r="D686" s="188" t="s">
        <v>564</v>
      </c>
      <c r="E686" s="188"/>
      <c r="F686" s="188"/>
      <c r="G686" s="153" t="s">
        <v>1118</v>
      </c>
      <c r="H686" s="153" t="s">
        <v>945</v>
      </c>
      <c r="I686" s="153" t="s">
        <v>1536</v>
      </c>
      <c r="J686" s="154">
        <v>5024700</v>
      </c>
      <c r="K686" s="189">
        <v>5024700</v>
      </c>
      <c r="L686" s="190"/>
      <c r="M686" s="155">
        <f t="shared" si="10"/>
        <v>100000</v>
      </c>
    </row>
    <row r="687" spans="1:13">
      <c r="A687" s="147"/>
      <c r="B687" s="152"/>
      <c r="C687" s="152"/>
      <c r="D687" s="188" t="s">
        <v>579</v>
      </c>
      <c r="E687" s="188"/>
      <c r="F687" s="188"/>
      <c r="G687" s="153" t="s">
        <v>1118</v>
      </c>
      <c r="H687" s="153" t="s">
        <v>945</v>
      </c>
      <c r="I687" s="153" t="s">
        <v>1537</v>
      </c>
      <c r="J687" s="154">
        <v>185700</v>
      </c>
      <c r="K687" s="189">
        <v>185700</v>
      </c>
      <c r="L687" s="190"/>
      <c r="M687" s="155">
        <f t="shared" si="10"/>
        <v>100000</v>
      </c>
    </row>
    <row r="688" spans="1:13">
      <c r="A688" s="147"/>
      <c r="B688" s="152"/>
      <c r="C688" s="152"/>
      <c r="D688" s="188" t="s">
        <v>565</v>
      </c>
      <c r="E688" s="188"/>
      <c r="F688" s="188"/>
      <c r="G688" s="153" t="s">
        <v>1118</v>
      </c>
      <c r="H688" s="153" t="s">
        <v>945</v>
      </c>
      <c r="I688" s="153" t="s">
        <v>1538</v>
      </c>
      <c r="J688" s="154">
        <v>155550</v>
      </c>
      <c r="K688" s="189">
        <v>155550</v>
      </c>
      <c r="L688" s="190"/>
      <c r="M688" s="155">
        <f t="shared" si="10"/>
        <v>100000</v>
      </c>
    </row>
    <row r="689" spans="1:13">
      <c r="A689" s="147"/>
      <c r="B689" s="152"/>
      <c r="C689" s="152"/>
      <c r="D689" s="188" t="s">
        <v>580</v>
      </c>
      <c r="E689" s="188"/>
      <c r="F689" s="188"/>
      <c r="G689" s="153" t="s">
        <v>1118</v>
      </c>
      <c r="H689" s="153" t="s">
        <v>945</v>
      </c>
      <c r="I689" s="153" t="s">
        <v>1539</v>
      </c>
      <c r="J689" s="154">
        <v>40000</v>
      </c>
      <c r="K689" s="189">
        <v>40000</v>
      </c>
      <c r="L689" s="190"/>
      <c r="M689" s="155">
        <f t="shared" si="10"/>
        <v>100000</v>
      </c>
    </row>
    <row r="690" spans="1:13">
      <c r="A690" s="147"/>
      <c r="B690" s="152"/>
      <c r="C690" s="152"/>
      <c r="D690" s="188" t="s">
        <v>566</v>
      </c>
      <c r="E690" s="188"/>
      <c r="F690" s="188"/>
      <c r="G690" s="153" t="s">
        <v>1118</v>
      </c>
      <c r="H690" s="153" t="s">
        <v>945</v>
      </c>
      <c r="I690" s="153" t="s">
        <v>1540</v>
      </c>
      <c r="J690" s="154">
        <v>105800</v>
      </c>
      <c r="K690" s="189">
        <v>105800</v>
      </c>
      <c r="L690" s="190"/>
      <c r="M690" s="155">
        <f t="shared" si="10"/>
        <v>100000</v>
      </c>
    </row>
    <row r="691" spans="1:13">
      <c r="A691" s="147"/>
      <c r="B691" s="152"/>
      <c r="C691" s="152"/>
      <c r="D691" s="188" t="s">
        <v>567</v>
      </c>
      <c r="E691" s="188"/>
      <c r="F691" s="188"/>
      <c r="G691" s="153" t="s">
        <v>1118</v>
      </c>
      <c r="H691" s="153" t="s">
        <v>945</v>
      </c>
      <c r="I691" s="153" t="s">
        <v>1541</v>
      </c>
      <c r="J691" s="154">
        <v>413300</v>
      </c>
      <c r="K691" s="189">
        <v>413300</v>
      </c>
      <c r="L691" s="190"/>
      <c r="M691" s="155">
        <f t="shared" si="10"/>
        <v>100000</v>
      </c>
    </row>
    <row r="692" spans="1:13">
      <c r="A692" s="147"/>
      <c r="B692" s="152"/>
      <c r="C692" s="152"/>
      <c r="D692" s="188" t="s">
        <v>568</v>
      </c>
      <c r="E692" s="188"/>
      <c r="F692" s="188"/>
      <c r="G692" s="153" t="s">
        <v>1118</v>
      </c>
      <c r="H692" s="153" t="s">
        <v>945</v>
      </c>
      <c r="I692" s="153" t="s">
        <v>1542</v>
      </c>
      <c r="J692" s="154">
        <v>200000</v>
      </c>
      <c r="K692" s="189">
        <v>62990</v>
      </c>
      <c r="L692" s="190"/>
      <c r="M692" s="155">
        <f t="shared" ref="M692:M754" si="11">K692/J692*100*1000</f>
        <v>31495</v>
      </c>
    </row>
    <row r="693" spans="1:13">
      <c r="A693" s="147"/>
      <c r="B693" s="152"/>
      <c r="C693" s="152"/>
      <c r="D693" s="188" t="s">
        <v>586</v>
      </c>
      <c r="E693" s="188"/>
      <c r="F693" s="188"/>
      <c r="G693" s="153" t="s">
        <v>1118</v>
      </c>
      <c r="H693" s="153" t="s">
        <v>945</v>
      </c>
      <c r="I693" s="153" t="s">
        <v>1543</v>
      </c>
      <c r="J693" s="154">
        <v>100000</v>
      </c>
      <c r="K693" s="189">
        <v>100000</v>
      </c>
      <c r="L693" s="190"/>
      <c r="M693" s="155">
        <f t="shared" si="11"/>
        <v>100000</v>
      </c>
    </row>
    <row r="694" spans="1:13">
      <c r="A694" s="147"/>
      <c r="B694" s="152"/>
      <c r="C694" s="152"/>
      <c r="D694" s="188" t="s">
        <v>616</v>
      </c>
      <c r="E694" s="188"/>
      <c r="F694" s="188"/>
      <c r="G694" s="153" t="s">
        <v>1118</v>
      </c>
      <c r="H694" s="153" t="s">
        <v>945</v>
      </c>
      <c r="I694" s="153" t="s">
        <v>1544</v>
      </c>
      <c r="J694" s="154">
        <v>250000</v>
      </c>
      <c r="K694" s="189">
        <v>250000</v>
      </c>
      <c r="L694" s="190"/>
      <c r="M694" s="155">
        <f t="shared" si="11"/>
        <v>100000</v>
      </c>
    </row>
    <row r="695" spans="1:13">
      <c r="A695" s="147"/>
      <c r="B695" s="152"/>
      <c r="C695" s="152"/>
      <c r="D695" s="188" t="s">
        <v>1545</v>
      </c>
      <c r="E695" s="188"/>
      <c r="F695" s="188"/>
      <c r="G695" s="153" t="s">
        <v>1118</v>
      </c>
      <c r="H695" s="153" t="s">
        <v>945</v>
      </c>
      <c r="I695" s="153" t="s">
        <v>1546</v>
      </c>
      <c r="J695" s="154">
        <v>82400</v>
      </c>
      <c r="K695" s="189">
        <v>82400</v>
      </c>
      <c r="L695" s="190"/>
      <c r="M695" s="155">
        <f t="shared" si="11"/>
        <v>100000</v>
      </c>
    </row>
    <row r="696" spans="1:13">
      <c r="A696" s="147"/>
      <c r="B696" s="152"/>
      <c r="C696" s="152"/>
      <c r="D696" s="188" t="s">
        <v>1547</v>
      </c>
      <c r="E696" s="188"/>
      <c r="F696" s="188"/>
      <c r="G696" s="153" t="s">
        <v>1118</v>
      </c>
      <c r="H696" s="153" t="s">
        <v>945</v>
      </c>
      <c r="I696" s="153" t="s">
        <v>1548</v>
      </c>
      <c r="J696" s="154">
        <v>50000</v>
      </c>
      <c r="K696" s="189">
        <v>50000</v>
      </c>
      <c r="L696" s="190"/>
      <c r="M696" s="155">
        <f t="shared" si="11"/>
        <v>100000</v>
      </c>
    </row>
    <row r="697" spans="1:13">
      <c r="A697" s="147"/>
      <c r="B697" s="152"/>
      <c r="C697" s="152"/>
      <c r="D697" s="188" t="s">
        <v>1549</v>
      </c>
      <c r="E697" s="188"/>
      <c r="F697" s="188"/>
      <c r="G697" s="153" t="s">
        <v>1118</v>
      </c>
      <c r="H697" s="153" t="s">
        <v>945</v>
      </c>
      <c r="I697" s="153" t="s">
        <v>1550</v>
      </c>
      <c r="J697" s="154">
        <v>1560000</v>
      </c>
      <c r="K697" s="189">
        <v>0</v>
      </c>
      <c r="L697" s="190"/>
      <c r="M697" s="155">
        <f t="shared" si="11"/>
        <v>0</v>
      </c>
    </row>
    <row r="698" spans="1:13" ht="29.25" customHeight="1">
      <c r="A698" s="147"/>
      <c r="B698" s="152"/>
      <c r="C698" s="152"/>
      <c r="D698" s="188" t="s">
        <v>1551</v>
      </c>
      <c r="E698" s="188"/>
      <c r="F698" s="188"/>
      <c r="G698" s="153" t="s">
        <v>1118</v>
      </c>
      <c r="H698" s="153" t="s">
        <v>945</v>
      </c>
      <c r="I698" s="153" t="s">
        <v>1552</v>
      </c>
      <c r="J698" s="154">
        <v>900000</v>
      </c>
      <c r="K698" s="189">
        <v>0</v>
      </c>
      <c r="L698" s="190"/>
      <c r="M698" s="155">
        <f t="shared" si="11"/>
        <v>0</v>
      </c>
    </row>
    <row r="699" spans="1:13" ht="28.5" customHeight="1">
      <c r="A699" s="147"/>
      <c r="B699" s="152"/>
      <c r="C699" s="152"/>
      <c r="D699" s="188" t="s">
        <v>827</v>
      </c>
      <c r="E699" s="188"/>
      <c r="F699" s="188"/>
      <c r="G699" s="153" t="s">
        <v>1118</v>
      </c>
      <c r="H699" s="153" t="s">
        <v>945</v>
      </c>
      <c r="I699" s="153" t="s">
        <v>828</v>
      </c>
      <c r="J699" s="154">
        <v>21360</v>
      </c>
      <c r="K699" s="189">
        <v>21360</v>
      </c>
      <c r="L699" s="190"/>
      <c r="M699" s="155">
        <f t="shared" si="11"/>
        <v>100000</v>
      </c>
    </row>
    <row r="700" spans="1:13" ht="27" customHeight="1">
      <c r="A700" s="147"/>
      <c r="B700" s="152"/>
      <c r="C700" s="152"/>
      <c r="D700" s="188" t="s">
        <v>829</v>
      </c>
      <c r="E700" s="188"/>
      <c r="F700" s="188"/>
      <c r="G700" s="153" t="s">
        <v>1118</v>
      </c>
      <c r="H700" s="153" t="s">
        <v>945</v>
      </c>
      <c r="I700" s="153" t="s">
        <v>830</v>
      </c>
      <c r="J700" s="154">
        <v>42190</v>
      </c>
      <c r="K700" s="189">
        <v>42190</v>
      </c>
      <c r="L700" s="190"/>
      <c r="M700" s="155">
        <f t="shared" si="11"/>
        <v>100000</v>
      </c>
    </row>
    <row r="701" spans="1:13" ht="27" customHeight="1">
      <c r="A701" s="147"/>
      <c r="B701" s="152"/>
      <c r="C701" s="152"/>
      <c r="D701" s="188" t="s">
        <v>831</v>
      </c>
      <c r="E701" s="188"/>
      <c r="F701" s="188"/>
      <c r="G701" s="153" t="s">
        <v>1118</v>
      </c>
      <c r="H701" s="153" t="s">
        <v>945</v>
      </c>
      <c r="I701" s="153" t="s">
        <v>832</v>
      </c>
      <c r="J701" s="154">
        <v>34200</v>
      </c>
      <c r="K701" s="189">
        <v>34200</v>
      </c>
      <c r="L701" s="190"/>
      <c r="M701" s="155">
        <f t="shared" si="11"/>
        <v>100000</v>
      </c>
    </row>
    <row r="702" spans="1:13">
      <c r="A702" s="147"/>
      <c r="B702" s="152"/>
      <c r="C702" s="152"/>
      <c r="D702" s="188" t="s">
        <v>717</v>
      </c>
      <c r="E702" s="188"/>
      <c r="F702" s="188"/>
      <c r="G702" s="153" t="s">
        <v>1118</v>
      </c>
      <c r="H702" s="153" t="s">
        <v>945</v>
      </c>
      <c r="I702" s="153" t="s">
        <v>1553</v>
      </c>
      <c r="J702" s="154">
        <v>20000</v>
      </c>
      <c r="K702" s="189">
        <v>20000</v>
      </c>
      <c r="L702" s="190"/>
      <c r="M702" s="155">
        <f t="shared" si="11"/>
        <v>100000</v>
      </c>
    </row>
    <row r="703" spans="1:13">
      <c r="A703" s="147"/>
      <c r="B703" s="152"/>
      <c r="C703" s="152"/>
      <c r="D703" s="188" t="s">
        <v>1554</v>
      </c>
      <c r="E703" s="188"/>
      <c r="F703" s="188"/>
      <c r="G703" s="153" t="s">
        <v>1118</v>
      </c>
      <c r="H703" s="153" t="s">
        <v>945</v>
      </c>
      <c r="I703" s="153" t="s">
        <v>1555</v>
      </c>
      <c r="J703" s="154">
        <v>63900</v>
      </c>
      <c r="K703" s="189">
        <v>0</v>
      </c>
      <c r="L703" s="190"/>
      <c r="M703" s="155">
        <f t="shared" si="11"/>
        <v>0</v>
      </c>
    </row>
    <row r="704" spans="1:13">
      <c r="A704" s="147"/>
      <c r="B704" s="148"/>
      <c r="C704" s="196" t="s">
        <v>990</v>
      </c>
      <c r="D704" s="196"/>
      <c r="E704" s="196"/>
      <c r="F704" s="196"/>
      <c r="G704" s="149" t="s">
        <v>1118</v>
      </c>
      <c r="H704" s="149" t="s">
        <v>991</v>
      </c>
      <c r="I704" s="149"/>
      <c r="J704" s="150">
        <v>4919971.55</v>
      </c>
      <c r="K704" s="197">
        <f>SUM(K705:L710)</f>
        <v>4919971.55</v>
      </c>
      <c r="L704" s="198"/>
      <c r="M704" s="151">
        <f t="shared" si="11"/>
        <v>100000</v>
      </c>
    </row>
    <row r="705" spans="1:13">
      <c r="A705" s="147"/>
      <c r="B705" s="152"/>
      <c r="C705" s="152"/>
      <c r="D705" s="188" t="s">
        <v>564</v>
      </c>
      <c r="E705" s="188"/>
      <c r="F705" s="188"/>
      <c r="G705" s="153" t="s">
        <v>1118</v>
      </c>
      <c r="H705" s="153" t="s">
        <v>991</v>
      </c>
      <c r="I705" s="153" t="s">
        <v>992</v>
      </c>
      <c r="J705" s="154">
        <v>4828093.45</v>
      </c>
      <c r="K705" s="215">
        <v>4828093.45</v>
      </c>
      <c r="L705" s="216"/>
      <c r="M705" s="155">
        <f t="shared" si="11"/>
        <v>100000</v>
      </c>
    </row>
    <row r="706" spans="1:13">
      <c r="A706" s="147"/>
      <c r="B706" s="152"/>
      <c r="C706" s="152"/>
      <c r="D706" s="188" t="s">
        <v>565</v>
      </c>
      <c r="E706" s="188"/>
      <c r="F706" s="188"/>
      <c r="G706" s="153" t="s">
        <v>1118</v>
      </c>
      <c r="H706" s="153" t="s">
        <v>991</v>
      </c>
      <c r="I706" s="153" t="s">
        <v>993</v>
      </c>
      <c r="J706" s="154">
        <v>33862.339999999997</v>
      </c>
      <c r="K706" s="215">
        <v>33862.339999999997</v>
      </c>
      <c r="L706" s="216"/>
      <c r="M706" s="155">
        <f t="shared" si="11"/>
        <v>100000</v>
      </c>
    </row>
    <row r="707" spans="1:13">
      <c r="A707" s="147"/>
      <c r="B707" s="152"/>
      <c r="C707" s="152"/>
      <c r="D707" s="188" t="s">
        <v>580</v>
      </c>
      <c r="E707" s="188"/>
      <c r="F707" s="188"/>
      <c r="G707" s="153" t="s">
        <v>1118</v>
      </c>
      <c r="H707" s="153" t="s">
        <v>991</v>
      </c>
      <c r="I707" s="153" t="s">
        <v>994</v>
      </c>
      <c r="J707" s="154">
        <v>42181.760000000002</v>
      </c>
      <c r="K707" s="215">
        <v>42181.760000000002</v>
      </c>
      <c r="L707" s="216"/>
      <c r="M707" s="155">
        <f t="shared" si="11"/>
        <v>100000</v>
      </c>
    </row>
    <row r="708" spans="1:13">
      <c r="A708" s="147"/>
      <c r="B708" s="152"/>
      <c r="C708" s="152"/>
      <c r="D708" s="188" t="s">
        <v>567</v>
      </c>
      <c r="E708" s="188"/>
      <c r="F708" s="188"/>
      <c r="G708" s="153" t="s">
        <v>1118</v>
      </c>
      <c r="H708" s="153" t="s">
        <v>991</v>
      </c>
      <c r="I708" s="153" t="s">
        <v>1556</v>
      </c>
      <c r="J708" s="154">
        <v>14662.41</v>
      </c>
      <c r="K708" s="215">
        <v>14662.41</v>
      </c>
      <c r="L708" s="216"/>
      <c r="M708" s="155">
        <f t="shared" si="11"/>
        <v>100000</v>
      </c>
    </row>
    <row r="709" spans="1:13">
      <c r="A709" s="147"/>
      <c r="B709" s="152"/>
      <c r="C709" s="152"/>
      <c r="D709" s="188" t="s">
        <v>628</v>
      </c>
      <c r="E709" s="188"/>
      <c r="F709" s="188"/>
      <c r="G709" s="153" t="s">
        <v>1118</v>
      </c>
      <c r="H709" s="153" t="s">
        <v>991</v>
      </c>
      <c r="I709" s="153" t="s">
        <v>1557</v>
      </c>
      <c r="J709" s="154">
        <v>834</v>
      </c>
      <c r="K709" s="215">
        <v>834</v>
      </c>
      <c r="L709" s="216"/>
      <c r="M709" s="155">
        <f t="shared" si="11"/>
        <v>100000</v>
      </c>
    </row>
    <row r="710" spans="1:13">
      <c r="A710" s="147"/>
      <c r="B710" s="152"/>
      <c r="C710" s="152"/>
      <c r="D710" s="188" t="s">
        <v>599</v>
      </c>
      <c r="E710" s="188"/>
      <c r="F710" s="188"/>
      <c r="G710" s="153" t="s">
        <v>1118</v>
      </c>
      <c r="H710" s="153" t="s">
        <v>991</v>
      </c>
      <c r="I710" s="153" t="s">
        <v>937</v>
      </c>
      <c r="J710" s="154">
        <v>337.59</v>
      </c>
      <c r="K710" s="215">
        <v>337.59</v>
      </c>
      <c r="L710" s="217"/>
      <c r="M710" s="155">
        <f t="shared" si="11"/>
        <v>100000</v>
      </c>
    </row>
    <row r="711" spans="1:13">
      <c r="A711" s="143"/>
      <c r="B711" s="193" t="s">
        <v>1558</v>
      </c>
      <c r="C711" s="193"/>
      <c r="D711" s="193"/>
      <c r="E711" s="193"/>
      <c r="F711" s="193"/>
      <c r="G711" s="144" t="s">
        <v>1118</v>
      </c>
      <c r="H711" s="144" t="s">
        <v>1559</v>
      </c>
      <c r="I711" s="144"/>
      <c r="J711" s="145">
        <v>20949993.280000001</v>
      </c>
      <c r="K711" s="194">
        <f>K712+K714</f>
        <v>20528006</v>
      </c>
      <c r="L711" s="195"/>
      <c r="M711" s="146">
        <f t="shared" si="11"/>
        <v>97985.740260819788</v>
      </c>
    </row>
    <row r="712" spans="1:13">
      <c r="A712" s="147"/>
      <c r="B712" s="148"/>
      <c r="C712" s="196" t="s">
        <v>1560</v>
      </c>
      <c r="D712" s="196"/>
      <c r="E712" s="196"/>
      <c r="F712" s="196"/>
      <c r="G712" s="149" t="s">
        <v>1118</v>
      </c>
      <c r="H712" s="149" t="s">
        <v>1561</v>
      </c>
      <c r="I712" s="149"/>
      <c r="J712" s="150">
        <v>14500000</v>
      </c>
      <c r="K712" s="197">
        <f>K713</f>
        <v>14500000</v>
      </c>
      <c r="L712" s="198"/>
      <c r="M712" s="151">
        <f t="shared" si="11"/>
        <v>100000</v>
      </c>
    </row>
    <row r="713" spans="1:13">
      <c r="A713" s="147"/>
      <c r="B713" s="152"/>
      <c r="C713" s="152"/>
      <c r="D713" s="188" t="s">
        <v>710</v>
      </c>
      <c r="E713" s="188"/>
      <c r="F713" s="188"/>
      <c r="G713" s="153" t="s">
        <v>1118</v>
      </c>
      <c r="H713" s="153" t="s">
        <v>1561</v>
      </c>
      <c r="I713" s="153" t="s">
        <v>1562</v>
      </c>
      <c r="J713" s="154">
        <v>14500000</v>
      </c>
      <c r="K713" s="189">
        <v>14500000</v>
      </c>
      <c r="L713" s="190"/>
      <c r="M713" s="155">
        <f t="shared" si="11"/>
        <v>100000</v>
      </c>
    </row>
    <row r="714" spans="1:13">
      <c r="A714" s="147"/>
      <c r="B714" s="148"/>
      <c r="C714" s="196" t="s">
        <v>1563</v>
      </c>
      <c r="D714" s="196"/>
      <c r="E714" s="196"/>
      <c r="F714" s="196"/>
      <c r="G714" s="149" t="s">
        <v>1118</v>
      </c>
      <c r="H714" s="149" t="s">
        <v>1564</v>
      </c>
      <c r="I714" s="149"/>
      <c r="J714" s="150">
        <v>6449993.2800000003</v>
      </c>
      <c r="K714" s="197">
        <f>K715+K716+K717</f>
        <v>6028006</v>
      </c>
      <c r="L714" s="198"/>
      <c r="M714" s="151">
        <f t="shared" si="11"/>
        <v>93457.554734072517</v>
      </c>
    </row>
    <row r="715" spans="1:13">
      <c r="A715" s="147"/>
      <c r="B715" s="152"/>
      <c r="C715" s="152"/>
      <c r="D715" s="188" t="s">
        <v>711</v>
      </c>
      <c r="E715" s="188"/>
      <c r="F715" s="188"/>
      <c r="G715" s="153" t="s">
        <v>1118</v>
      </c>
      <c r="H715" s="153" t="s">
        <v>1564</v>
      </c>
      <c r="I715" s="153" t="s">
        <v>1565</v>
      </c>
      <c r="J715" s="154">
        <v>1635600</v>
      </c>
      <c r="K715" s="189">
        <v>1635600</v>
      </c>
      <c r="L715" s="190"/>
      <c r="M715" s="155">
        <f t="shared" si="11"/>
        <v>100000</v>
      </c>
    </row>
    <row r="716" spans="1:13">
      <c r="A716" s="147"/>
      <c r="B716" s="152"/>
      <c r="C716" s="152"/>
      <c r="D716" s="188" t="s">
        <v>712</v>
      </c>
      <c r="E716" s="188"/>
      <c r="F716" s="188"/>
      <c r="G716" s="153" t="s">
        <v>1118</v>
      </c>
      <c r="H716" s="153" t="s">
        <v>1564</v>
      </c>
      <c r="I716" s="153" t="s">
        <v>1566</v>
      </c>
      <c r="J716" s="154">
        <v>4806383.28</v>
      </c>
      <c r="K716" s="189">
        <v>4384400</v>
      </c>
      <c r="L716" s="190"/>
      <c r="M716" s="155">
        <f t="shared" si="11"/>
        <v>91220.357274545109</v>
      </c>
    </row>
    <row r="717" spans="1:13">
      <c r="A717" s="147"/>
      <c r="B717" s="152"/>
      <c r="C717" s="152"/>
      <c r="D717" s="188" t="s">
        <v>1567</v>
      </c>
      <c r="E717" s="188"/>
      <c r="F717" s="188"/>
      <c r="G717" s="153" t="s">
        <v>1118</v>
      </c>
      <c r="H717" s="153" t="s">
        <v>1564</v>
      </c>
      <c r="I717" s="153" t="s">
        <v>1568</v>
      </c>
      <c r="J717" s="154">
        <v>8010</v>
      </c>
      <c r="K717" s="189">
        <v>8006</v>
      </c>
      <c r="L717" s="190"/>
      <c r="M717" s="155">
        <f t="shared" si="11"/>
        <v>99950.062421972529</v>
      </c>
    </row>
    <row r="718" spans="1:13">
      <c r="A718" s="143"/>
      <c r="B718" s="193" t="s">
        <v>856</v>
      </c>
      <c r="C718" s="193"/>
      <c r="D718" s="193"/>
      <c r="E718" s="193"/>
      <c r="F718" s="193"/>
      <c r="G718" s="144" t="s">
        <v>1118</v>
      </c>
      <c r="H718" s="144" t="s">
        <v>857</v>
      </c>
      <c r="I718" s="144"/>
      <c r="J718" s="145">
        <v>16461362.17</v>
      </c>
      <c r="K718" s="194">
        <f>K719+K723</f>
        <v>13305513.77</v>
      </c>
      <c r="L718" s="195"/>
      <c r="M718" s="146">
        <f t="shared" si="11"/>
        <v>80828.753007139516</v>
      </c>
    </row>
    <row r="719" spans="1:13">
      <c r="A719" s="147"/>
      <c r="B719" s="148"/>
      <c r="C719" s="196" t="s">
        <v>882</v>
      </c>
      <c r="D719" s="196"/>
      <c r="E719" s="196"/>
      <c r="F719" s="196"/>
      <c r="G719" s="149" t="s">
        <v>1118</v>
      </c>
      <c r="H719" s="149" t="s">
        <v>883</v>
      </c>
      <c r="I719" s="149"/>
      <c r="J719" s="150">
        <v>12792404.4</v>
      </c>
      <c r="K719" s="197">
        <f>K720+K721+K722</f>
        <v>9636556</v>
      </c>
      <c r="L719" s="198"/>
      <c r="M719" s="151">
        <f t="shared" si="11"/>
        <v>75330.295217996711</v>
      </c>
    </row>
    <row r="720" spans="1:13">
      <c r="A720" s="147"/>
      <c r="B720" s="152"/>
      <c r="C720" s="152"/>
      <c r="D720" s="188" t="s">
        <v>616</v>
      </c>
      <c r="E720" s="188"/>
      <c r="F720" s="188"/>
      <c r="G720" s="153" t="s">
        <v>1118</v>
      </c>
      <c r="H720" s="153" t="s">
        <v>883</v>
      </c>
      <c r="I720" s="153" t="s">
        <v>892</v>
      </c>
      <c r="J720" s="154">
        <v>150200</v>
      </c>
      <c r="K720" s="189">
        <v>150200</v>
      </c>
      <c r="L720" s="190"/>
      <c r="M720" s="155">
        <f t="shared" si="11"/>
        <v>100000</v>
      </c>
    </row>
    <row r="721" spans="1:13">
      <c r="A721" s="147"/>
      <c r="B721" s="152"/>
      <c r="C721" s="152"/>
      <c r="D721" s="188" t="s">
        <v>1569</v>
      </c>
      <c r="E721" s="188"/>
      <c r="F721" s="188"/>
      <c r="G721" s="153" t="s">
        <v>1118</v>
      </c>
      <c r="H721" s="153" t="s">
        <v>883</v>
      </c>
      <c r="I721" s="153" t="s">
        <v>1570</v>
      </c>
      <c r="J721" s="154">
        <v>3460000</v>
      </c>
      <c r="K721" s="189">
        <v>460000</v>
      </c>
      <c r="L721" s="190"/>
      <c r="M721" s="155">
        <f t="shared" si="11"/>
        <v>13294.797687861272</v>
      </c>
    </row>
    <row r="722" spans="1:13">
      <c r="A722" s="147"/>
      <c r="B722" s="152"/>
      <c r="C722" s="152"/>
      <c r="D722" s="188" t="s">
        <v>599</v>
      </c>
      <c r="E722" s="188"/>
      <c r="F722" s="188"/>
      <c r="G722" s="153" t="s">
        <v>1118</v>
      </c>
      <c r="H722" s="153" t="s">
        <v>883</v>
      </c>
      <c r="I722" s="153" t="s">
        <v>937</v>
      </c>
      <c r="J722" s="154">
        <v>9182204.4000000004</v>
      </c>
      <c r="K722" s="189">
        <v>9026356</v>
      </c>
      <c r="L722" s="190"/>
      <c r="M722" s="155">
        <f t="shared" si="11"/>
        <v>98302.71258174126</v>
      </c>
    </row>
    <row r="723" spans="1:13">
      <c r="A723" s="147"/>
      <c r="B723" s="148"/>
      <c r="C723" s="196" t="s">
        <v>897</v>
      </c>
      <c r="D723" s="196"/>
      <c r="E723" s="196"/>
      <c r="F723" s="196"/>
      <c r="G723" s="149" t="s">
        <v>1118</v>
      </c>
      <c r="H723" s="149" t="s">
        <v>898</v>
      </c>
      <c r="I723" s="149"/>
      <c r="J723" s="150">
        <v>3668957.77</v>
      </c>
      <c r="K723" s="197">
        <f>K724+K725+K726+K727+K728</f>
        <v>3668957.77</v>
      </c>
      <c r="L723" s="198"/>
      <c r="M723" s="151">
        <f t="shared" si="11"/>
        <v>100000</v>
      </c>
    </row>
    <row r="724" spans="1:13">
      <c r="A724" s="147"/>
      <c r="B724" s="152"/>
      <c r="C724" s="152"/>
      <c r="D724" s="188" t="s">
        <v>564</v>
      </c>
      <c r="E724" s="188"/>
      <c r="F724" s="188"/>
      <c r="G724" s="153" t="s">
        <v>1118</v>
      </c>
      <c r="H724" s="153" t="s">
        <v>898</v>
      </c>
      <c r="I724" s="153" t="s">
        <v>899</v>
      </c>
      <c r="J724" s="154">
        <v>3363417.61</v>
      </c>
      <c r="K724" s="189">
        <v>3363417.61</v>
      </c>
      <c r="L724" s="190"/>
      <c r="M724" s="155">
        <f t="shared" si="11"/>
        <v>100000</v>
      </c>
    </row>
    <row r="725" spans="1:13">
      <c r="A725" s="147"/>
      <c r="B725" s="152"/>
      <c r="C725" s="152"/>
      <c r="D725" s="188" t="s">
        <v>579</v>
      </c>
      <c r="E725" s="188"/>
      <c r="F725" s="188"/>
      <c r="G725" s="153" t="s">
        <v>1118</v>
      </c>
      <c r="H725" s="153" t="s">
        <v>898</v>
      </c>
      <c r="I725" s="153" t="s">
        <v>900</v>
      </c>
      <c r="J725" s="154">
        <v>193605.75</v>
      </c>
      <c r="K725" s="189">
        <v>193605.75</v>
      </c>
      <c r="L725" s="190"/>
      <c r="M725" s="155">
        <f t="shared" si="11"/>
        <v>100000</v>
      </c>
    </row>
    <row r="726" spans="1:13">
      <c r="A726" s="147"/>
      <c r="B726" s="152"/>
      <c r="C726" s="152"/>
      <c r="D726" s="188" t="s">
        <v>565</v>
      </c>
      <c r="E726" s="188"/>
      <c r="F726" s="188"/>
      <c r="G726" s="153" t="s">
        <v>1118</v>
      </c>
      <c r="H726" s="153" t="s">
        <v>898</v>
      </c>
      <c r="I726" s="153" t="s">
        <v>901</v>
      </c>
      <c r="J726" s="154">
        <v>29734.44</v>
      </c>
      <c r="K726" s="189">
        <v>29734.44</v>
      </c>
      <c r="L726" s="190"/>
      <c r="M726" s="155">
        <f t="shared" si="11"/>
        <v>100000</v>
      </c>
    </row>
    <row r="727" spans="1:13">
      <c r="A727" s="147"/>
      <c r="B727" s="152"/>
      <c r="C727" s="152"/>
      <c r="D727" s="188" t="s">
        <v>580</v>
      </c>
      <c r="E727" s="188"/>
      <c r="F727" s="188"/>
      <c r="G727" s="153" t="s">
        <v>1118</v>
      </c>
      <c r="H727" s="153" t="s">
        <v>898</v>
      </c>
      <c r="I727" s="153" t="s">
        <v>902</v>
      </c>
      <c r="J727" s="154">
        <v>71399.97</v>
      </c>
      <c r="K727" s="189">
        <v>71399.97</v>
      </c>
      <c r="L727" s="190"/>
      <c r="M727" s="155">
        <f t="shared" si="11"/>
        <v>100000</v>
      </c>
    </row>
    <row r="728" spans="1:13">
      <c r="A728" s="147"/>
      <c r="B728" s="152"/>
      <c r="C728" s="152"/>
      <c r="D728" s="188" t="s">
        <v>566</v>
      </c>
      <c r="E728" s="188"/>
      <c r="F728" s="188"/>
      <c r="G728" s="153" t="s">
        <v>1118</v>
      </c>
      <c r="H728" s="153" t="s">
        <v>898</v>
      </c>
      <c r="I728" s="153" t="s">
        <v>903</v>
      </c>
      <c r="J728" s="154">
        <v>10800</v>
      </c>
      <c r="K728" s="189">
        <v>10800</v>
      </c>
      <c r="L728" s="190"/>
      <c r="M728" s="155">
        <f t="shared" si="11"/>
        <v>100000</v>
      </c>
    </row>
    <row r="729" spans="1:13">
      <c r="A729" s="143"/>
      <c r="B729" s="193" t="s">
        <v>1571</v>
      </c>
      <c r="C729" s="193"/>
      <c r="D729" s="193"/>
      <c r="E729" s="193"/>
      <c r="F729" s="193"/>
      <c r="G729" s="144" t="s">
        <v>1118</v>
      </c>
      <c r="H729" s="144" t="s">
        <v>1572</v>
      </c>
      <c r="I729" s="144"/>
      <c r="J729" s="145">
        <v>21872850.039999999</v>
      </c>
      <c r="K729" s="194">
        <f>K730+K736+K753</f>
        <v>17797488.27</v>
      </c>
      <c r="L729" s="195"/>
      <c r="M729" s="146">
        <f t="shared" si="11"/>
        <v>81367.943534806051</v>
      </c>
    </row>
    <row r="730" spans="1:13">
      <c r="A730" s="147"/>
      <c r="B730" s="148"/>
      <c r="C730" s="196" t="s">
        <v>1573</v>
      </c>
      <c r="D730" s="196"/>
      <c r="E730" s="196"/>
      <c r="F730" s="196"/>
      <c r="G730" s="149" t="s">
        <v>1118</v>
      </c>
      <c r="H730" s="149" t="s">
        <v>1574</v>
      </c>
      <c r="I730" s="149"/>
      <c r="J730" s="150">
        <v>8178644.9199999999</v>
      </c>
      <c r="K730" s="197">
        <f>K731+K732+K733+K734+K735</f>
        <v>7380244</v>
      </c>
      <c r="L730" s="198"/>
      <c r="M730" s="151">
        <f t="shared" si="11"/>
        <v>90237.980401281427</v>
      </c>
    </row>
    <row r="731" spans="1:13">
      <c r="A731" s="147"/>
      <c r="B731" s="152"/>
      <c r="C731" s="152"/>
      <c r="D731" s="188" t="s">
        <v>988</v>
      </c>
      <c r="E731" s="188"/>
      <c r="F731" s="188"/>
      <c r="G731" s="153" t="s">
        <v>1118</v>
      </c>
      <c r="H731" s="153" t="s">
        <v>1574</v>
      </c>
      <c r="I731" s="153" t="s">
        <v>989</v>
      </c>
      <c r="J731" s="154">
        <v>2760</v>
      </c>
      <c r="K731" s="189">
        <v>2760</v>
      </c>
      <c r="L731" s="190"/>
      <c r="M731" s="155">
        <f t="shared" si="11"/>
        <v>100000</v>
      </c>
    </row>
    <row r="732" spans="1:13">
      <c r="A732" s="147"/>
      <c r="B732" s="152"/>
      <c r="C732" s="152"/>
      <c r="D732" s="188" t="s">
        <v>1575</v>
      </c>
      <c r="E732" s="188"/>
      <c r="F732" s="188"/>
      <c r="G732" s="153" t="s">
        <v>1118</v>
      </c>
      <c r="H732" s="153" t="s">
        <v>1574</v>
      </c>
      <c r="I732" s="153" t="s">
        <v>1576</v>
      </c>
      <c r="J732" s="154">
        <v>1266094.92</v>
      </c>
      <c r="K732" s="189">
        <v>791094</v>
      </c>
      <c r="L732" s="190"/>
      <c r="M732" s="155">
        <f t="shared" si="11"/>
        <v>62482.992981284529</v>
      </c>
    </row>
    <row r="733" spans="1:13">
      <c r="A733" s="147"/>
      <c r="B733" s="152"/>
      <c r="C733" s="152"/>
      <c r="D733" s="188" t="s">
        <v>1577</v>
      </c>
      <c r="E733" s="188"/>
      <c r="F733" s="188"/>
      <c r="G733" s="153" t="s">
        <v>1118</v>
      </c>
      <c r="H733" s="153" t="s">
        <v>1574</v>
      </c>
      <c r="I733" s="153" t="s">
        <v>1578</v>
      </c>
      <c r="J733" s="154">
        <v>323400</v>
      </c>
      <c r="K733" s="189">
        <v>0</v>
      </c>
      <c r="L733" s="190"/>
      <c r="M733" s="155">
        <f t="shared" si="11"/>
        <v>0</v>
      </c>
    </row>
    <row r="734" spans="1:13">
      <c r="A734" s="147"/>
      <c r="B734" s="152"/>
      <c r="C734" s="152"/>
      <c r="D734" s="188" t="s">
        <v>564</v>
      </c>
      <c r="E734" s="188"/>
      <c r="F734" s="188"/>
      <c r="G734" s="153" t="s">
        <v>1118</v>
      </c>
      <c r="H734" s="153" t="s">
        <v>1574</v>
      </c>
      <c r="I734" s="153" t="s">
        <v>1579</v>
      </c>
      <c r="J734" s="154">
        <v>6331690</v>
      </c>
      <c r="K734" s="189">
        <v>6331690</v>
      </c>
      <c r="L734" s="190"/>
      <c r="M734" s="155">
        <f t="shared" si="11"/>
        <v>100000</v>
      </c>
    </row>
    <row r="735" spans="1:13">
      <c r="A735" s="147"/>
      <c r="B735" s="152"/>
      <c r="C735" s="152"/>
      <c r="D735" s="188" t="s">
        <v>579</v>
      </c>
      <c r="E735" s="188"/>
      <c r="F735" s="188"/>
      <c r="G735" s="153" t="s">
        <v>1118</v>
      </c>
      <c r="H735" s="153" t="s">
        <v>1574</v>
      </c>
      <c r="I735" s="153" t="s">
        <v>1580</v>
      </c>
      <c r="J735" s="154">
        <v>254700</v>
      </c>
      <c r="K735" s="189">
        <v>254700</v>
      </c>
      <c r="L735" s="190"/>
      <c r="M735" s="155">
        <f t="shared" si="11"/>
        <v>100000</v>
      </c>
    </row>
    <row r="736" spans="1:13">
      <c r="A736" s="147"/>
      <c r="B736" s="148"/>
      <c r="C736" s="196" t="s">
        <v>1581</v>
      </c>
      <c r="D736" s="196"/>
      <c r="E736" s="196"/>
      <c r="F736" s="196"/>
      <c r="G736" s="149" t="s">
        <v>1118</v>
      </c>
      <c r="H736" s="149" t="s">
        <v>1582</v>
      </c>
      <c r="I736" s="149"/>
      <c r="J736" s="150">
        <v>10829711.710000001</v>
      </c>
      <c r="K736" s="197">
        <f>SUM(K737:L752)</f>
        <v>8053427.2699999996</v>
      </c>
      <c r="L736" s="198"/>
      <c r="M736" s="151">
        <f t="shared" si="11"/>
        <v>74364.188869068239</v>
      </c>
    </row>
    <row r="737" spans="1:13">
      <c r="A737" s="147"/>
      <c r="B737" s="152"/>
      <c r="C737" s="152"/>
      <c r="D737" s="188" t="s">
        <v>986</v>
      </c>
      <c r="E737" s="188"/>
      <c r="F737" s="188"/>
      <c r="G737" s="153" t="s">
        <v>1118</v>
      </c>
      <c r="H737" s="153" t="s">
        <v>1582</v>
      </c>
      <c r="I737" s="153" t="s">
        <v>987</v>
      </c>
      <c r="J737" s="154">
        <v>1800</v>
      </c>
      <c r="K737" s="189">
        <v>1800</v>
      </c>
      <c r="L737" s="190"/>
      <c r="M737" s="155">
        <f t="shared" si="11"/>
        <v>100000</v>
      </c>
    </row>
    <row r="738" spans="1:13">
      <c r="A738" s="147"/>
      <c r="B738" s="152"/>
      <c r="C738" s="152"/>
      <c r="D738" s="188" t="s">
        <v>719</v>
      </c>
      <c r="E738" s="188"/>
      <c r="F738" s="188"/>
      <c r="G738" s="153" t="s">
        <v>1118</v>
      </c>
      <c r="H738" s="153" t="s">
        <v>1582</v>
      </c>
      <c r="I738" s="153" t="s">
        <v>1583</v>
      </c>
      <c r="J738" s="154">
        <v>5011930</v>
      </c>
      <c r="K738" s="189">
        <v>3272477.67</v>
      </c>
      <c r="L738" s="190"/>
      <c r="M738" s="155">
        <f t="shared" si="11"/>
        <v>65293.762482716229</v>
      </c>
    </row>
    <row r="739" spans="1:13">
      <c r="A739" s="147"/>
      <c r="B739" s="152"/>
      <c r="C739" s="152"/>
      <c r="D739" s="188" t="s">
        <v>1584</v>
      </c>
      <c r="E739" s="188"/>
      <c r="F739" s="188"/>
      <c r="G739" s="153" t="s">
        <v>1118</v>
      </c>
      <c r="H739" s="153" t="s">
        <v>1582</v>
      </c>
      <c r="I739" s="153" t="s">
        <v>1585</v>
      </c>
      <c r="J739" s="154">
        <v>132000</v>
      </c>
      <c r="K739" s="189">
        <v>36000</v>
      </c>
      <c r="L739" s="190"/>
      <c r="M739" s="155">
        <f t="shared" si="11"/>
        <v>27272.727272727268</v>
      </c>
    </row>
    <row r="740" spans="1:13">
      <c r="A740" s="147"/>
      <c r="B740" s="152"/>
      <c r="C740" s="152"/>
      <c r="D740" s="188" t="s">
        <v>1586</v>
      </c>
      <c r="E740" s="188"/>
      <c r="F740" s="188"/>
      <c r="G740" s="153" t="s">
        <v>1118</v>
      </c>
      <c r="H740" s="153" t="s">
        <v>1582</v>
      </c>
      <c r="I740" s="153" t="s">
        <v>1587</v>
      </c>
      <c r="J740" s="154">
        <v>481600</v>
      </c>
      <c r="K740" s="189">
        <v>481.6</v>
      </c>
      <c r="L740" s="190"/>
      <c r="M740" s="155">
        <f t="shared" si="11"/>
        <v>100</v>
      </c>
    </row>
    <row r="741" spans="1:13">
      <c r="A741" s="147"/>
      <c r="B741" s="152"/>
      <c r="C741" s="152"/>
      <c r="D741" s="188" t="s">
        <v>720</v>
      </c>
      <c r="E741" s="188"/>
      <c r="F741" s="188"/>
      <c r="G741" s="153" t="s">
        <v>1118</v>
      </c>
      <c r="H741" s="153" t="s">
        <v>1582</v>
      </c>
      <c r="I741" s="153" t="s">
        <v>1588</v>
      </c>
      <c r="J741" s="154">
        <v>150000</v>
      </c>
      <c r="K741" s="189">
        <v>71400</v>
      </c>
      <c r="L741" s="190"/>
      <c r="M741" s="155">
        <f t="shared" si="11"/>
        <v>47599.999999999993</v>
      </c>
    </row>
    <row r="742" spans="1:13">
      <c r="A742" s="147"/>
      <c r="B742" s="152"/>
      <c r="C742" s="152"/>
      <c r="D742" s="188" t="s">
        <v>564</v>
      </c>
      <c r="E742" s="188"/>
      <c r="F742" s="188"/>
      <c r="G742" s="153" t="s">
        <v>1118</v>
      </c>
      <c r="H742" s="153" t="s">
        <v>1582</v>
      </c>
      <c r="I742" s="153" t="s">
        <v>1579</v>
      </c>
      <c r="J742" s="154">
        <v>2933170</v>
      </c>
      <c r="K742" s="189">
        <v>2893470</v>
      </c>
      <c r="L742" s="190"/>
      <c r="M742" s="155">
        <f t="shared" si="11"/>
        <v>98646.515544615555</v>
      </c>
    </row>
    <row r="743" spans="1:13">
      <c r="A743" s="147"/>
      <c r="B743" s="152"/>
      <c r="C743" s="152"/>
      <c r="D743" s="188" t="s">
        <v>565</v>
      </c>
      <c r="E743" s="188"/>
      <c r="F743" s="188"/>
      <c r="G743" s="153" t="s">
        <v>1118</v>
      </c>
      <c r="H743" s="153" t="s">
        <v>1582</v>
      </c>
      <c r="I743" s="153" t="s">
        <v>1589</v>
      </c>
      <c r="J743" s="154">
        <v>390760</v>
      </c>
      <c r="K743" s="189">
        <v>390760</v>
      </c>
      <c r="L743" s="190"/>
      <c r="M743" s="155">
        <f t="shared" si="11"/>
        <v>100000</v>
      </c>
    </row>
    <row r="744" spans="1:13">
      <c r="A744" s="147"/>
      <c r="B744" s="152"/>
      <c r="C744" s="152"/>
      <c r="D744" s="188" t="s">
        <v>580</v>
      </c>
      <c r="E744" s="188"/>
      <c r="F744" s="188"/>
      <c r="G744" s="153" t="s">
        <v>1118</v>
      </c>
      <c r="H744" s="153" t="s">
        <v>1582</v>
      </c>
      <c r="I744" s="153" t="s">
        <v>1590</v>
      </c>
      <c r="J744" s="154">
        <v>486393.33</v>
      </c>
      <c r="K744" s="189">
        <v>404800</v>
      </c>
      <c r="L744" s="190"/>
      <c r="M744" s="155">
        <f t="shared" si="11"/>
        <v>83224.825472010474</v>
      </c>
    </row>
    <row r="745" spans="1:13">
      <c r="A745" s="147"/>
      <c r="B745" s="152"/>
      <c r="C745" s="152"/>
      <c r="D745" s="188" t="s">
        <v>566</v>
      </c>
      <c r="E745" s="188"/>
      <c r="F745" s="188"/>
      <c r="G745" s="153" t="s">
        <v>1118</v>
      </c>
      <c r="H745" s="153" t="s">
        <v>1582</v>
      </c>
      <c r="I745" s="153" t="s">
        <v>1591</v>
      </c>
      <c r="J745" s="154">
        <v>385548.59</v>
      </c>
      <c r="K745" s="189">
        <v>151000</v>
      </c>
      <c r="L745" s="190"/>
      <c r="M745" s="155">
        <f t="shared" si="11"/>
        <v>39164.972695140706</v>
      </c>
    </row>
    <row r="746" spans="1:13">
      <c r="A746" s="147"/>
      <c r="B746" s="152"/>
      <c r="C746" s="152"/>
      <c r="D746" s="188" t="s">
        <v>567</v>
      </c>
      <c r="E746" s="188"/>
      <c r="F746" s="188"/>
      <c r="G746" s="153" t="s">
        <v>1118</v>
      </c>
      <c r="H746" s="153" t="s">
        <v>1582</v>
      </c>
      <c r="I746" s="153" t="s">
        <v>1592</v>
      </c>
      <c r="J746" s="154">
        <v>24000</v>
      </c>
      <c r="K746" s="189">
        <v>24000</v>
      </c>
      <c r="L746" s="190"/>
      <c r="M746" s="155">
        <f t="shared" si="11"/>
        <v>100000</v>
      </c>
    </row>
    <row r="747" spans="1:13">
      <c r="A747" s="147"/>
      <c r="B747" s="152"/>
      <c r="C747" s="152"/>
      <c r="D747" s="188" t="s">
        <v>568</v>
      </c>
      <c r="E747" s="188"/>
      <c r="F747" s="188"/>
      <c r="G747" s="153" t="s">
        <v>1118</v>
      </c>
      <c r="H747" s="153" t="s">
        <v>1582</v>
      </c>
      <c r="I747" s="153" t="s">
        <v>1593</v>
      </c>
      <c r="J747" s="154">
        <v>726549.6</v>
      </c>
      <c r="K747" s="189">
        <v>726549</v>
      </c>
      <c r="L747" s="190"/>
      <c r="M747" s="155">
        <f t="shared" si="11"/>
        <v>99999.917417888617</v>
      </c>
    </row>
    <row r="748" spans="1:13">
      <c r="A748" s="147"/>
      <c r="B748" s="152"/>
      <c r="C748" s="152"/>
      <c r="D748" s="188" t="s">
        <v>582</v>
      </c>
      <c r="E748" s="188"/>
      <c r="F748" s="188"/>
      <c r="G748" s="153" t="s">
        <v>1118</v>
      </c>
      <c r="H748" s="153" t="s">
        <v>1582</v>
      </c>
      <c r="I748" s="153" t="s">
        <v>1594</v>
      </c>
      <c r="J748" s="154">
        <v>7000</v>
      </c>
      <c r="K748" s="189">
        <v>7000</v>
      </c>
      <c r="L748" s="190"/>
      <c r="M748" s="155">
        <f t="shared" si="11"/>
        <v>100000</v>
      </c>
    </row>
    <row r="749" spans="1:13">
      <c r="A749" s="147"/>
      <c r="B749" s="152"/>
      <c r="C749" s="152"/>
      <c r="D749" s="188" t="s">
        <v>629</v>
      </c>
      <c r="E749" s="188"/>
      <c r="F749" s="188"/>
      <c r="G749" s="153" t="s">
        <v>1118</v>
      </c>
      <c r="H749" s="153" t="s">
        <v>1582</v>
      </c>
      <c r="I749" s="153" t="s">
        <v>1595</v>
      </c>
      <c r="J749" s="154">
        <v>6234.51</v>
      </c>
      <c r="K749" s="189">
        <v>6234</v>
      </c>
      <c r="L749" s="190"/>
      <c r="M749" s="155">
        <f t="shared" si="11"/>
        <v>99991.819726008936</v>
      </c>
    </row>
    <row r="750" spans="1:13">
      <c r="A750" s="147"/>
      <c r="B750" s="152"/>
      <c r="C750" s="152"/>
      <c r="D750" s="188" t="s">
        <v>624</v>
      </c>
      <c r="E750" s="188"/>
      <c r="F750" s="188"/>
      <c r="G750" s="153" t="s">
        <v>1118</v>
      </c>
      <c r="H750" s="153" t="s">
        <v>1582</v>
      </c>
      <c r="I750" s="153" t="s">
        <v>1596</v>
      </c>
      <c r="J750" s="154">
        <v>5000</v>
      </c>
      <c r="K750" s="189">
        <v>5000</v>
      </c>
      <c r="L750" s="190"/>
      <c r="M750" s="155">
        <f t="shared" si="11"/>
        <v>100000</v>
      </c>
    </row>
    <row r="751" spans="1:13">
      <c r="A751" s="147"/>
      <c r="B751" s="152"/>
      <c r="C751" s="152"/>
      <c r="D751" s="188" t="s">
        <v>705</v>
      </c>
      <c r="E751" s="188"/>
      <c r="F751" s="188"/>
      <c r="G751" s="153" t="s">
        <v>1118</v>
      </c>
      <c r="H751" s="153" t="s">
        <v>1582</v>
      </c>
      <c r="I751" s="153" t="s">
        <v>1597</v>
      </c>
      <c r="J751" s="154">
        <v>62225.68</v>
      </c>
      <c r="K751" s="189">
        <v>62200</v>
      </c>
      <c r="L751" s="190"/>
      <c r="M751" s="155">
        <f t="shared" si="11"/>
        <v>99958.730864813377</v>
      </c>
    </row>
    <row r="752" spans="1:13">
      <c r="A752" s="147"/>
      <c r="B752" s="152"/>
      <c r="C752" s="152"/>
      <c r="D752" s="188" t="s">
        <v>610</v>
      </c>
      <c r="E752" s="188"/>
      <c r="F752" s="188"/>
      <c r="G752" s="153" t="s">
        <v>1118</v>
      </c>
      <c r="H752" s="153" t="s">
        <v>1582</v>
      </c>
      <c r="I752" s="153" t="s">
        <v>1598</v>
      </c>
      <c r="J752" s="154">
        <v>25500</v>
      </c>
      <c r="K752" s="189">
        <v>255</v>
      </c>
      <c r="L752" s="190"/>
      <c r="M752" s="155">
        <f t="shared" si="11"/>
        <v>1000</v>
      </c>
    </row>
    <row r="753" spans="1:13">
      <c r="A753" s="147"/>
      <c r="B753" s="148"/>
      <c r="C753" s="196" t="s">
        <v>1599</v>
      </c>
      <c r="D753" s="196"/>
      <c r="E753" s="196"/>
      <c r="F753" s="196"/>
      <c r="G753" s="149" t="s">
        <v>1118</v>
      </c>
      <c r="H753" s="149" t="s">
        <v>1600</v>
      </c>
      <c r="I753" s="149"/>
      <c r="J753" s="150">
        <v>2864493.41</v>
      </c>
      <c r="K753" s="197">
        <f>K754+K755+K756+K757+K758</f>
        <v>2363817</v>
      </c>
      <c r="L753" s="198"/>
      <c r="M753" s="151">
        <f t="shared" si="11"/>
        <v>82521.293005872198</v>
      </c>
    </row>
    <row r="754" spans="1:13">
      <c r="A754" s="147"/>
      <c r="B754" s="152"/>
      <c r="C754" s="152"/>
      <c r="D754" s="188" t="s">
        <v>1601</v>
      </c>
      <c r="E754" s="188"/>
      <c r="F754" s="188"/>
      <c r="G754" s="153" t="s">
        <v>1118</v>
      </c>
      <c r="H754" s="153" t="s">
        <v>1600</v>
      </c>
      <c r="I754" s="153" t="s">
        <v>1602</v>
      </c>
      <c r="J754" s="154">
        <v>500675.44</v>
      </c>
      <c r="K754" s="189">
        <v>0</v>
      </c>
      <c r="L754" s="190"/>
      <c r="M754" s="155">
        <f t="shared" si="11"/>
        <v>0</v>
      </c>
    </row>
    <row r="755" spans="1:13">
      <c r="A755" s="147"/>
      <c r="B755" s="152"/>
      <c r="C755" s="152"/>
      <c r="D755" s="188" t="s">
        <v>1603</v>
      </c>
      <c r="E755" s="188"/>
      <c r="F755" s="188"/>
      <c r="G755" s="153" t="s">
        <v>1118</v>
      </c>
      <c r="H755" s="153" t="s">
        <v>1600</v>
      </c>
      <c r="I755" s="153" t="s">
        <v>1604</v>
      </c>
      <c r="J755" s="154">
        <v>635332.32999999996</v>
      </c>
      <c r="K755" s="189">
        <v>635332</v>
      </c>
      <c r="L755" s="190"/>
      <c r="M755" s="155">
        <f t="shared" ref="M755:M762" si="12">K755/J755*100*1000</f>
        <v>99999.948058679787</v>
      </c>
    </row>
    <row r="756" spans="1:13">
      <c r="A756" s="147"/>
      <c r="B756" s="152"/>
      <c r="C756" s="152"/>
      <c r="D756" s="188" t="s">
        <v>564</v>
      </c>
      <c r="E756" s="188"/>
      <c r="F756" s="188"/>
      <c r="G756" s="153" t="s">
        <v>1118</v>
      </c>
      <c r="H756" s="153" t="s">
        <v>1600</v>
      </c>
      <c r="I756" s="153" t="s">
        <v>1579</v>
      </c>
      <c r="J756" s="154">
        <v>1310120</v>
      </c>
      <c r="K756" s="189">
        <v>1310120</v>
      </c>
      <c r="L756" s="190"/>
      <c r="M756" s="155">
        <f t="shared" si="12"/>
        <v>100000</v>
      </c>
    </row>
    <row r="757" spans="1:13">
      <c r="A757" s="147"/>
      <c r="B757" s="152"/>
      <c r="C757" s="152"/>
      <c r="D757" s="188" t="s">
        <v>721</v>
      </c>
      <c r="E757" s="188"/>
      <c r="F757" s="188"/>
      <c r="G757" s="153" t="s">
        <v>1118</v>
      </c>
      <c r="H757" s="153" t="s">
        <v>1600</v>
      </c>
      <c r="I757" s="153" t="s">
        <v>1605</v>
      </c>
      <c r="J757" s="154">
        <v>380770.64</v>
      </c>
      <c r="K757" s="189">
        <v>380770</v>
      </c>
      <c r="L757" s="190"/>
      <c r="M757" s="155">
        <f t="shared" si="12"/>
        <v>99999.83191981398</v>
      </c>
    </row>
    <row r="758" spans="1:13">
      <c r="A758" s="147"/>
      <c r="B758" s="152"/>
      <c r="C758" s="152"/>
      <c r="D758" s="188" t="s">
        <v>599</v>
      </c>
      <c r="E758" s="188"/>
      <c r="F758" s="188"/>
      <c r="G758" s="153" t="s">
        <v>1118</v>
      </c>
      <c r="H758" s="153" t="s">
        <v>1600</v>
      </c>
      <c r="I758" s="153" t="s">
        <v>937</v>
      </c>
      <c r="J758" s="154">
        <v>37595</v>
      </c>
      <c r="K758" s="189">
        <v>37595</v>
      </c>
      <c r="L758" s="190"/>
      <c r="M758" s="155">
        <f t="shared" si="12"/>
        <v>100000</v>
      </c>
    </row>
    <row r="759" spans="1:13">
      <c r="A759" s="143"/>
      <c r="B759" s="193" t="s">
        <v>1606</v>
      </c>
      <c r="C759" s="193"/>
      <c r="D759" s="193"/>
      <c r="E759" s="193"/>
      <c r="F759" s="193"/>
      <c r="G759" s="144" t="s">
        <v>1118</v>
      </c>
      <c r="H759" s="144" t="s">
        <v>1607</v>
      </c>
      <c r="I759" s="144"/>
      <c r="J759" s="145">
        <v>2663000</v>
      </c>
      <c r="K759" s="194">
        <f>K760</f>
        <v>2663000</v>
      </c>
      <c r="L759" s="195"/>
      <c r="M759" s="146">
        <f t="shared" si="12"/>
        <v>100000</v>
      </c>
    </row>
    <row r="760" spans="1:13">
      <c r="A760" s="147"/>
      <c r="B760" s="148"/>
      <c r="C760" s="196" t="s">
        <v>1608</v>
      </c>
      <c r="D760" s="196"/>
      <c r="E760" s="196"/>
      <c r="F760" s="196"/>
      <c r="G760" s="149" t="s">
        <v>1118</v>
      </c>
      <c r="H760" s="149" t="s">
        <v>1609</v>
      </c>
      <c r="I760" s="149"/>
      <c r="J760" s="150">
        <v>2663000</v>
      </c>
      <c r="K760" s="197">
        <f>K761</f>
        <v>2663000</v>
      </c>
      <c r="L760" s="198"/>
      <c r="M760" s="151">
        <f t="shared" si="12"/>
        <v>100000</v>
      </c>
    </row>
    <row r="761" spans="1:13" ht="15.75" thickBot="1">
      <c r="A761" s="147"/>
      <c r="B761" s="152"/>
      <c r="C761" s="152"/>
      <c r="D761" s="188" t="s">
        <v>722</v>
      </c>
      <c r="E761" s="188"/>
      <c r="F761" s="188"/>
      <c r="G761" s="153" t="s">
        <v>1118</v>
      </c>
      <c r="H761" s="153" t="s">
        <v>1609</v>
      </c>
      <c r="I761" s="153" t="s">
        <v>1610</v>
      </c>
      <c r="J761" s="154">
        <v>2663000</v>
      </c>
      <c r="K761" s="213">
        <v>2663000</v>
      </c>
      <c r="L761" s="214"/>
      <c r="M761" s="155">
        <f t="shared" si="12"/>
        <v>100000</v>
      </c>
    </row>
    <row r="762" spans="1:13" ht="15.75" thickBot="1">
      <c r="A762" s="208" t="s">
        <v>1</v>
      </c>
      <c r="B762" s="209"/>
      <c r="C762" s="209"/>
      <c r="D762" s="209"/>
      <c r="E762" s="209"/>
      <c r="F762" s="209"/>
      <c r="G762" s="209"/>
      <c r="H762" s="209"/>
      <c r="I762" s="210"/>
      <c r="J762" s="156">
        <v>2231892634.5799999</v>
      </c>
      <c r="K762" s="211">
        <f>K9+K32+K104+K189+K319+K336+K353</f>
        <v>2015948092.1199999</v>
      </c>
      <c r="L762" s="212"/>
      <c r="M762" s="142">
        <f t="shared" si="12"/>
        <v>90324.599888263154</v>
      </c>
    </row>
  </sheetData>
  <autoFilter ref="A8:M762">
    <filterColumn colId="0" showButton="0"/>
    <filterColumn colId="1" showButton="0"/>
    <filterColumn colId="2" showButton="0"/>
    <filterColumn colId="3" showButton="0"/>
    <filterColumn colId="4" showButton="0"/>
  </autoFilter>
  <mergeCells count="1520">
    <mergeCell ref="K49:L49"/>
    <mergeCell ref="K48:L48"/>
    <mergeCell ref="K47:L47"/>
    <mergeCell ref="K46:L46"/>
    <mergeCell ref="K45:L45"/>
    <mergeCell ref="K54:L54"/>
    <mergeCell ref="K53:L53"/>
    <mergeCell ref="K52:L52"/>
    <mergeCell ref="K51:L51"/>
    <mergeCell ref="K50:L50"/>
    <mergeCell ref="K27:L27"/>
    <mergeCell ref="K15:L15"/>
    <mergeCell ref="K59:L59"/>
    <mergeCell ref="K58:L58"/>
    <mergeCell ref="K57:L57"/>
    <mergeCell ref="K56:L56"/>
    <mergeCell ref="K55:L55"/>
    <mergeCell ref="K64:L64"/>
    <mergeCell ref="K63:L63"/>
    <mergeCell ref="K62:L62"/>
    <mergeCell ref="K61:L61"/>
    <mergeCell ref="K60:L60"/>
    <mergeCell ref="K69:L69"/>
    <mergeCell ref="K68:L68"/>
    <mergeCell ref="K67:L67"/>
    <mergeCell ref="K66:L66"/>
    <mergeCell ref="K65:L65"/>
    <mergeCell ref="K74:L74"/>
    <mergeCell ref="K73:L73"/>
    <mergeCell ref="K72:L72"/>
    <mergeCell ref="K71:L71"/>
    <mergeCell ref="K70:L70"/>
    <mergeCell ref="K79:L79"/>
    <mergeCell ref="K78:L78"/>
    <mergeCell ref="K77:L77"/>
    <mergeCell ref="K76:L76"/>
    <mergeCell ref="K75:L75"/>
    <mergeCell ref="K84:L84"/>
    <mergeCell ref="K83:L83"/>
    <mergeCell ref="K82:L82"/>
    <mergeCell ref="K81:L81"/>
    <mergeCell ref="K80:L80"/>
    <mergeCell ref="K89:L89"/>
    <mergeCell ref="K88:L88"/>
    <mergeCell ref="K87:L87"/>
    <mergeCell ref="K86:L86"/>
    <mergeCell ref="K85:L85"/>
    <mergeCell ref="K94:L94"/>
    <mergeCell ref="K93:L93"/>
    <mergeCell ref="K92:L92"/>
    <mergeCell ref="K91:L91"/>
    <mergeCell ref="K90:L90"/>
    <mergeCell ref="K99:L99"/>
    <mergeCell ref="K98:L98"/>
    <mergeCell ref="K97:L97"/>
    <mergeCell ref="K96:L96"/>
    <mergeCell ref="K95:L95"/>
    <mergeCell ref="K104:L104"/>
    <mergeCell ref="K103:L103"/>
    <mergeCell ref="K102:L102"/>
    <mergeCell ref="K101:L101"/>
    <mergeCell ref="K100:L100"/>
    <mergeCell ref="K109:L109"/>
    <mergeCell ref="K108:L108"/>
    <mergeCell ref="K107:L107"/>
    <mergeCell ref="K106:L106"/>
    <mergeCell ref="K105:L105"/>
    <mergeCell ref="K114:L114"/>
    <mergeCell ref="K113:L113"/>
    <mergeCell ref="K112:L112"/>
    <mergeCell ref="K111:L111"/>
    <mergeCell ref="K110:L110"/>
    <mergeCell ref="K119:L119"/>
    <mergeCell ref="K118:L118"/>
    <mergeCell ref="K117:L117"/>
    <mergeCell ref="K116:L116"/>
    <mergeCell ref="K115:L115"/>
    <mergeCell ref="K124:L124"/>
    <mergeCell ref="K123:L123"/>
    <mergeCell ref="K122:L122"/>
    <mergeCell ref="K121:L121"/>
    <mergeCell ref="K120:L120"/>
    <mergeCell ref="K129:L129"/>
    <mergeCell ref="K128:L128"/>
    <mergeCell ref="K127:L127"/>
    <mergeCell ref="K126:L126"/>
    <mergeCell ref="K125:L125"/>
    <mergeCell ref="K134:L134"/>
    <mergeCell ref="K133:L133"/>
    <mergeCell ref="K132:L132"/>
    <mergeCell ref="K131:L131"/>
    <mergeCell ref="K130:L130"/>
    <mergeCell ref="K139:L139"/>
    <mergeCell ref="K138:L138"/>
    <mergeCell ref="K137:L137"/>
    <mergeCell ref="K136:L136"/>
    <mergeCell ref="K135:L135"/>
    <mergeCell ref="K144:L144"/>
    <mergeCell ref="K143:L143"/>
    <mergeCell ref="K142:L142"/>
    <mergeCell ref="K141:L141"/>
    <mergeCell ref="K140:L140"/>
    <mergeCell ref="K149:L149"/>
    <mergeCell ref="K148:L148"/>
    <mergeCell ref="K147:L147"/>
    <mergeCell ref="K146:L146"/>
    <mergeCell ref="K145:L145"/>
    <mergeCell ref="K154:L154"/>
    <mergeCell ref="K153:L153"/>
    <mergeCell ref="K152:L152"/>
    <mergeCell ref="K151:L151"/>
    <mergeCell ref="K150:L150"/>
    <mergeCell ref="K159:L159"/>
    <mergeCell ref="K158:L158"/>
    <mergeCell ref="K157:L157"/>
    <mergeCell ref="K156:L156"/>
    <mergeCell ref="K155:L155"/>
    <mergeCell ref="K164:L164"/>
    <mergeCell ref="K163:L163"/>
    <mergeCell ref="K162:L162"/>
    <mergeCell ref="K161:L161"/>
    <mergeCell ref="K160:L160"/>
    <mergeCell ref="K169:L169"/>
    <mergeCell ref="K168:L168"/>
    <mergeCell ref="K167:L167"/>
    <mergeCell ref="K166:L166"/>
    <mergeCell ref="K165:L165"/>
    <mergeCell ref="K174:L174"/>
    <mergeCell ref="K173:L173"/>
    <mergeCell ref="K172:L172"/>
    <mergeCell ref="K171:L171"/>
    <mergeCell ref="K170:L170"/>
    <mergeCell ref="K179:L179"/>
    <mergeCell ref="K178:L178"/>
    <mergeCell ref="K177:L177"/>
    <mergeCell ref="K176:L176"/>
    <mergeCell ref="K175:L175"/>
    <mergeCell ref="K184:L184"/>
    <mergeCell ref="K183:L183"/>
    <mergeCell ref="K182:L182"/>
    <mergeCell ref="K181:L181"/>
    <mergeCell ref="K180:L180"/>
    <mergeCell ref="K189:L189"/>
    <mergeCell ref="K188:L188"/>
    <mergeCell ref="K187:L187"/>
    <mergeCell ref="K186:L186"/>
    <mergeCell ref="K185:L185"/>
    <mergeCell ref="K194:L194"/>
    <mergeCell ref="K193:L193"/>
    <mergeCell ref="K192:L192"/>
    <mergeCell ref="K191:L191"/>
    <mergeCell ref="K190:L190"/>
    <mergeCell ref="K199:L199"/>
    <mergeCell ref="K198:L198"/>
    <mergeCell ref="K197:L197"/>
    <mergeCell ref="K196:L196"/>
    <mergeCell ref="K195:L195"/>
    <mergeCell ref="K204:L204"/>
    <mergeCell ref="K203:L203"/>
    <mergeCell ref="K202:L202"/>
    <mergeCell ref="K201:L201"/>
    <mergeCell ref="K200:L200"/>
    <mergeCell ref="K208:L208"/>
    <mergeCell ref="K207:L207"/>
    <mergeCell ref="K206:L206"/>
    <mergeCell ref="K205:L205"/>
    <mergeCell ref="K213:L213"/>
    <mergeCell ref="K212:L212"/>
    <mergeCell ref="K211:L211"/>
    <mergeCell ref="K210:L210"/>
    <mergeCell ref="K209:L209"/>
    <mergeCell ref="K217:L217"/>
    <mergeCell ref="K216:L216"/>
    <mergeCell ref="K215:L215"/>
    <mergeCell ref="K214:L214"/>
    <mergeCell ref="K222:L222"/>
    <mergeCell ref="K221:L221"/>
    <mergeCell ref="K220:L220"/>
    <mergeCell ref="K219:L219"/>
    <mergeCell ref="K218:L218"/>
    <mergeCell ref="K227:L227"/>
    <mergeCell ref="K226:L226"/>
    <mergeCell ref="K225:L225"/>
    <mergeCell ref="K224:L224"/>
    <mergeCell ref="K223:L223"/>
    <mergeCell ref="K232:L232"/>
    <mergeCell ref="K231:L231"/>
    <mergeCell ref="K230:L230"/>
    <mergeCell ref="K229:L229"/>
    <mergeCell ref="K228:L228"/>
    <mergeCell ref="K237:L237"/>
    <mergeCell ref="K236:L236"/>
    <mergeCell ref="K235:L235"/>
    <mergeCell ref="K234:L234"/>
    <mergeCell ref="K233:L233"/>
    <mergeCell ref="K242:L242"/>
    <mergeCell ref="K241:L241"/>
    <mergeCell ref="K240:L240"/>
    <mergeCell ref="K239:L239"/>
    <mergeCell ref="K238:L238"/>
    <mergeCell ref="K246:L246"/>
    <mergeCell ref="K245:L245"/>
    <mergeCell ref="K244:L244"/>
    <mergeCell ref="K243:L243"/>
    <mergeCell ref="K251:L251"/>
    <mergeCell ref="K250:L250"/>
    <mergeCell ref="K249:L249"/>
    <mergeCell ref="K248:L248"/>
    <mergeCell ref="K247:L247"/>
    <mergeCell ref="K254:L254"/>
    <mergeCell ref="K253:L253"/>
    <mergeCell ref="K252:L252"/>
    <mergeCell ref="K259:L259"/>
    <mergeCell ref="K258:L258"/>
    <mergeCell ref="K257:L257"/>
    <mergeCell ref="K256:L256"/>
    <mergeCell ref="K255:L255"/>
    <mergeCell ref="K264:L264"/>
    <mergeCell ref="K263:L263"/>
    <mergeCell ref="K262:L262"/>
    <mergeCell ref="K261:L261"/>
    <mergeCell ref="K260:L260"/>
    <mergeCell ref="K269:L269"/>
    <mergeCell ref="K268:L268"/>
    <mergeCell ref="K267:L267"/>
    <mergeCell ref="K266:L266"/>
    <mergeCell ref="K265:L265"/>
    <mergeCell ref="K274:L274"/>
    <mergeCell ref="K273:L273"/>
    <mergeCell ref="K272:L272"/>
    <mergeCell ref="K271:L271"/>
    <mergeCell ref="K270:L270"/>
    <mergeCell ref="K279:L279"/>
    <mergeCell ref="K278:L278"/>
    <mergeCell ref="K277:L277"/>
    <mergeCell ref="K276:L276"/>
    <mergeCell ref="K275:L275"/>
    <mergeCell ref="K284:L284"/>
    <mergeCell ref="K283:L283"/>
    <mergeCell ref="K282:L282"/>
    <mergeCell ref="K281:L281"/>
    <mergeCell ref="K280:L280"/>
    <mergeCell ref="K289:L289"/>
    <mergeCell ref="K288:L288"/>
    <mergeCell ref="K287:L287"/>
    <mergeCell ref="K286:L286"/>
    <mergeCell ref="K285:L285"/>
    <mergeCell ref="K294:L294"/>
    <mergeCell ref="K293:L293"/>
    <mergeCell ref="K292:L292"/>
    <mergeCell ref="K291:L291"/>
    <mergeCell ref="K290:L290"/>
    <mergeCell ref="K299:L299"/>
    <mergeCell ref="K298:L298"/>
    <mergeCell ref="K297:L297"/>
    <mergeCell ref="K296:L296"/>
    <mergeCell ref="K295:L295"/>
    <mergeCell ref="K304:L304"/>
    <mergeCell ref="K303:L303"/>
    <mergeCell ref="K302:L302"/>
    <mergeCell ref="K301:L301"/>
    <mergeCell ref="K300:L300"/>
    <mergeCell ref="K309:L309"/>
    <mergeCell ref="K308:L308"/>
    <mergeCell ref="K307:L307"/>
    <mergeCell ref="K306:L306"/>
    <mergeCell ref="K305:L305"/>
    <mergeCell ref="K314:L314"/>
    <mergeCell ref="K313:L313"/>
    <mergeCell ref="K312:L312"/>
    <mergeCell ref="K311:L311"/>
    <mergeCell ref="K310:L310"/>
    <mergeCell ref="K319:L319"/>
    <mergeCell ref="K318:L318"/>
    <mergeCell ref="K317:L317"/>
    <mergeCell ref="K316:L316"/>
    <mergeCell ref="K315:L315"/>
    <mergeCell ref="K324:L324"/>
    <mergeCell ref="K323:L323"/>
    <mergeCell ref="K322:L322"/>
    <mergeCell ref="K321:L321"/>
    <mergeCell ref="K320:L320"/>
    <mergeCell ref="K329:L329"/>
    <mergeCell ref="K328:L328"/>
    <mergeCell ref="K327:L327"/>
    <mergeCell ref="K326:L326"/>
    <mergeCell ref="K325:L325"/>
    <mergeCell ref="K334:L334"/>
    <mergeCell ref="K333:L333"/>
    <mergeCell ref="K332:L332"/>
    <mergeCell ref="K331:L331"/>
    <mergeCell ref="K330:L330"/>
    <mergeCell ref="K339:L339"/>
    <mergeCell ref="K338:L338"/>
    <mergeCell ref="K337:L337"/>
    <mergeCell ref="K336:L336"/>
    <mergeCell ref="K335:L335"/>
    <mergeCell ref="K344:L344"/>
    <mergeCell ref="K343:L343"/>
    <mergeCell ref="K342:L342"/>
    <mergeCell ref="K341:L341"/>
    <mergeCell ref="K340:L340"/>
    <mergeCell ref="K349:L349"/>
    <mergeCell ref="K348:L348"/>
    <mergeCell ref="K347:L347"/>
    <mergeCell ref="K346:L346"/>
    <mergeCell ref="K345:L345"/>
    <mergeCell ref="K354:L354"/>
    <mergeCell ref="K353:L353"/>
    <mergeCell ref="K352:L352"/>
    <mergeCell ref="K351:L351"/>
    <mergeCell ref="K350:L350"/>
    <mergeCell ref="K359:L359"/>
    <mergeCell ref="K358:L358"/>
    <mergeCell ref="K357:L357"/>
    <mergeCell ref="K356:L356"/>
    <mergeCell ref="K355:L355"/>
    <mergeCell ref="K364:L364"/>
    <mergeCell ref="K363:L363"/>
    <mergeCell ref="K362:L362"/>
    <mergeCell ref="K361:L361"/>
    <mergeCell ref="K360:L360"/>
    <mergeCell ref="K369:L369"/>
    <mergeCell ref="K368:L368"/>
    <mergeCell ref="K367:L367"/>
    <mergeCell ref="K366:L366"/>
    <mergeCell ref="K365:L365"/>
    <mergeCell ref="K374:L374"/>
    <mergeCell ref="K373:L373"/>
    <mergeCell ref="K372:L372"/>
    <mergeCell ref="K371:L371"/>
    <mergeCell ref="K370:L370"/>
    <mergeCell ref="K379:L379"/>
    <mergeCell ref="K378:L378"/>
    <mergeCell ref="K377:L377"/>
    <mergeCell ref="K376:L376"/>
    <mergeCell ref="K375:L375"/>
    <mergeCell ref="K383:L383"/>
    <mergeCell ref="K382:L382"/>
    <mergeCell ref="K381:L381"/>
    <mergeCell ref="K380:L380"/>
    <mergeCell ref="K388:L388"/>
    <mergeCell ref="K387:L387"/>
    <mergeCell ref="K386:L386"/>
    <mergeCell ref="K385:L385"/>
    <mergeCell ref="K384:L384"/>
    <mergeCell ref="K393:L393"/>
    <mergeCell ref="K392:L392"/>
    <mergeCell ref="K391:L391"/>
    <mergeCell ref="K390:L390"/>
    <mergeCell ref="K389:L389"/>
    <mergeCell ref="K398:L398"/>
    <mergeCell ref="K397:L397"/>
    <mergeCell ref="K396:L396"/>
    <mergeCell ref="K395:L395"/>
    <mergeCell ref="K394:L394"/>
    <mergeCell ref="K402:L402"/>
    <mergeCell ref="K401:L401"/>
    <mergeCell ref="K400:L400"/>
    <mergeCell ref="K399:L399"/>
    <mergeCell ref="K407:L407"/>
    <mergeCell ref="K406:L406"/>
    <mergeCell ref="K405:L405"/>
    <mergeCell ref="K404:L404"/>
    <mergeCell ref="K403:L403"/>
    <mergeCell ref="K412:L412"/>
    <mergeCell ref="K411:L411"/>
    <mergeCell ref="K410:L410"/>
    <mergeCell ref="K409:L409"/>
    <mergeCell ref="K408:L408"/>
    <mergeCell ref="K417:L417"/>
    <mergeCell ref="K416:L416"/>
    <mergeCell ref="K415:L415"/>
    <mergeCell ref="K414:L414"/>
    <mergeCell ref="K413:L413"/>
    <mergeCell ref="K422:L422"/>
    <mergeCell ref="K421:L421"/>
    <mergeCell ref="K420:L420"/>
    <mergeCell ref="K419:L419"/>
    <mergeCell ref="K418:L418"/>
    <mergeCell ref="K427:L427"/>
    <mergeCell ref="K426:L426"/>
    <mergeCell ref="K425:L425"/>
    <mergeCell ref="K424:L424"/>
    <mergeCell ref="K423:L423"/>
    <mergeCell ref="K432:L432"/>
    <mergeCell ref="K431:L431"/>
    <mergeCell ref="K430:L430"/>
    <mergeCell ref="K429:L429"/>
    <mergeCell ref="K428:L428"/>
    <mergeCell ref="K437:L437"/>
    <mergeCell ref="K436:L436"/>
    <mergeCell ref="K435:L435"/>
    <mergeCell ref="K434:L434"/>
    <mergeCell ref="K433:L433"/>
    <mergeCell ref="K442:L442"/>
    <mergeCell ref="K441:L441"/>
    <mergeCell ref="K440:L440"/>
    <mergeCell ref="K439:L439"/>
    <mergeCell ref="K438:L438"/>
    <mergeCell ref="K447:L447"/>
    <mergeCell ref="K446:L446"/>
    <mergeCell ref="K445:L445"/>
    <mergeCell ref="K444:L444"/>
    <mergeCell ref="K443:L443"/>
    <mergeCell ref="K452:L452"/>
    <mergeCell ref="K451:L451"/>
    <mergeCell ref="K450:L450"/>
    <mergeCell ref="K449:L449"/>
    <mergeCell ref="K448:L448"/>
    <mergeCell ref="K456:L456"/>
    <mergeCell ref="K455:L455"/>
    <mergeCell ref="K454:L454"/>
    <mergeCell ref="K453:L453"/>
    <mergeCell ref="K461:L461"/>
    <mergeCell ref="K460:L460"/>
    <mergeCell ref="K459:L459"/>
    <mergeCell ref="K458:L458"/>
    <mergeCell ref="K457:L457"/>
    <mergeCell ref="K465:L465"/>
    <mergeCell ref="K464:L464"/>
    <mergeCell ref="K463:L463"/>
    <mergeCell ref="K462:L462"/>
    <mergeCell ref="K470:L470"/>
    <mergeCell ref="K469:L469"/>
    <mergeCell ref="K468:L468"/>
    <mergeCell ref="K467:L467"/>
    <mergeCell ref="K466:L466"/>
    <mergeCell ref="K475:L475"/>
    <mergeCell ref="K474:L474"/>
    <mergeCell ref="K473:L473"/>
    <mergeCell ref="K472:L472"/>
    <mergeCell ref="K471:L471"/>
    <mergeCell ref="K478:L478"/>
    <mergeCell ref="K477:L477"/>
    <mergeCell ref="K476:L476"/>
    <mergeCell ref="K482:L482"/>
    <mergeCell ref="K481:L481"/>
    <mergeCell ref="K480:L480"/>
    <mergeCell ref="K479:L479"/>
    <mergeCell ref="K485:L485"/>
    <mergeCell ref="K484:L484"/>
    <mergeCell ref="K483:L483"/>
    <mergeCell ref="K490:L490"/>
    <mergeCell ref="K489:L489"/>
    <mergeCell ref="K488:L488"/>
    <mergeCell ref="K487:L487"/>
    <mergeCell ref="K486:L486"/>
    <mergeCell ref="K495:L495"/>
    <mergeCell ref="K494:L494"/>
    <mergeCell ref="K493:L493"/>
    <mergeCell ref="K492:L492"/>
    <mergeCell ref="K491:L491"/>
    <mergeCell ref="K500:L500"/>
    <mergeCell ref="K499:L499"/>
    <mergeCell ref="K498:L498"/>
    <mergeCell ref="K497:L497"/>
    <mergeCell ref="K496:L496"/>
    <mergeCell ref="K505:L505"/>
    <mergeCell ref="K504:L504"/>
    <mergeCell ref="K503:L503"/>
    <mergeCell ref="K502:L502"/>
    <mergeCell ref="K501:L501"/>
    <mergeCell ref="K510:L510"/>
    <mergeCell ref="K509:L509"/>
    <mergeCell ref="K508:L508"/>
    <mergeCell ref="K507:L507"/>
    <mergeCell ref="K506:L506"/>
    <mergeCell ref="K515:L515"/>
    <mergeCell ref="K514:L514"/>
    <mergeCell ref="K513:L513"/>
    <mergeCell ref="K512:L512"/>
    <mergeCell ref="K511:L511"/>
    <mergeCell ref="K519:L519"/>
    <mergeCell ref="K518:L518"/>
    <mergeCell ref="K517:L517"/>
    <mergeCell ref="K516:L516"/>
    <mergeCell ref="K524:L524"/>
    <mergeCell ref="K523:L523"/>
    <mergeCell ref="K522:L522"/>
    <mergeCell ref="K521:L521"/>
    <mergeCell ref="K520:L520"/>
    <mergeCell ref="K529:L529"/>
    <mergeCell ref="K528:L528"/>
    <mergeCell ref="K527:L527"/>
    <mergeCell ref="K526:L526"/>
    <mergeCell ref="K525:L525"/>
    <mergeCell ref="K534:L534"/>
    <mergeCell ref="K533:L533"/>
    <mergeCell ref="K532:L532"/>
    <mergeCell ref="K531:L531"/>
    <mergeCell ref="K530:L530"/>
    <mergeCell ref="K539:L539"/>
    <mergeCell ref="K538:L538"/>
    <mergeCell ref="K537:L537"/>
    <mergeCell ref="K536:L536"/>
    <mergeCell ref="K535:L535"/>
    <mergeCell ref="K544:L544"/>
    <mergeCell ref="K543:L543"/>
    <mergeCell ref="K542:L542"/>
    <mergeCell ref="K541:L541"/>
    <mergeCell ref="K540:L540"/>
    <mergeCell ref="K549:L549"/>
    <mergeCell ref="K548:L548"/>
    <mergeCell ref="K547:L547"/>
    <mergeCell ref="K546:L546"/>
    <mergeCell ref="K545:L545"/>
    <mergeCell ref="K554:L554"/>
    <mergeCell ref="K553:L553"/>
    <mergeCell ref="K552:L552"/>
    <mergeCell ref="K551:L551"/>
    <mergeCell ref="K550:L550"/>
    <mergeCell ref="K559:L559"/>
    <mergeCell ref="K558:L558"/>
    <mergeCell ref="K557:L557"/>
    <mergeCell ref="K556:L556"/>
    <mergeCell ref="K555:L555"/>
    <mergeCell ref="K563:L563"/>
    <mergeCell ref="K562:L562"/>
    <mergeCell ref="K561:L561"/>
    <mergeCell ref="K560:L560"/>
    <mergeCell ref="K566:L566"/>
    <mergeCell ref="K565:L565"/>
    <mergeCell ref="K564:L564"/>
    <mergeCell ref="K571:L571"/>
    <mergeCell ref="K570:L570"/>
    <mergeCell ref="K569:L569"/>
    <mergeCell ref="K568:L568"/>
    <mergeCell ref="K567:L567"/>
    <mergeCell ref="K576:L576"/>
    <mergeCell ref="K575:L575"/>
    <mergeCell ref="K574:L574"/>
    <mergeCell ref="K573:L573"/>
    <mergeCell ref="K572:L572"/>
    <mergeCell ref="K580:L580"/>
    <mergeCell ref="K579:L579"/>
    <mergeCell ref="K578:L578"/>
    <mergeCell ref="K577:L577"/>
    <mergeCell ref="K585:L585"/>
    <mergeCell ref="K584:L584"/>
    <mergeCell ref="K583:L583"/>
    <mergeCell ref="K582:L582"/>
    <mergeCell ref="K581:L581"/>
    <mergeCell ref="K590:L590"/>
    <mergeCell ref="K589:L589"/>
    <mergeCell ref="K588:L588"/>
    <mergeCell ref="K587:L587"/>
    <mergeCell ref="K586:L586"/>
    <mergeCell ref="K595:L595"/>
    <mergeCell ref="K594:L594"/>
    <mergeCell ref="K593:L593"/>
    <mergeCell ref="K592:L592"/>
    <mergeCell ref="K591:L591"/>
    <mergeCell ref="K600:L600"/>
    <mergeCell ref="K599:L599"/>
    <mergeCell ref="K598:L598"/>
    <mergeCell ref="K597:L597"/>
    <mergeCell ref="K596:L596"/>
    <mergeCell ref="K605:L605"/>
    <mergeCell ref="K604:L604"/>
    <mergeCell ref="K603:L603"/>
    <mergeCell ref="K602:L602"/>
    <mergeCell ref="K601:L601"/>
    <mergeCell ref="K610:L610"/>
    <mergeCell ref="K609:L609"/>
    <mergeCell ref="K608:L608"/>
    <mergeCell ref="K607:L607"/>
    <mergeCell ref="K606:L606"/>
    <mergeCell ref="K615:L615"/>
    <mergeCell ref="K614:L614"/>
    <mergeCell ref="K613:L613"/>
    <mergeCell ref="K612:L612"/>
    <mergeCell ref="K611:L611"/>
    <mergeCell ref="K620:L620"/>
    <mergeCell ref="K619:L619"/>
    <mergeCell ref="K618:L618"/>
    <mergeCell ref="K617:L617"/>
    <mergeCell ref="K616:L616"/>
    <mergeCell ref="K625:L625"/>
    <mergeCell ref="K624:L624"/>
    <mergeCell ref="K623:L623"/>
    <mergeCell ref="K622:L622"/>
    <mergeCell ref="K621:L621"/>
    <mergeCell ref="K630:L630"/>
    <mergeCell ref="K629:L629"/>
    <mergeCell ref="K628:L628"/>
    <mergeCell ref="K627:L627"/>
    <mergeCell ref="K626:L626"/>
    <mergeCell ref="K635:L635"/>
    <mergeCell ref="K634:L634"/>
    <mergeCell ref="K633:L633"/>
    <mergeCell ref="K632:L632"/>
    <mergeCell ref="K631:L631"/>
    <mergeCell ref="K640:L640"/>
    <mergeCell ref="K639:L639"/>
    <mergeCell ref="K638:L638"/>
    <mergeCell ref="K637:L637"/>
    <mergeCell ref="K636:L636"/>
    <mergeCell ref="K645:L645"/>
    <mergeCell ref="K644:L644"/>
    <mergeCell ref="K643:L643"/>
    <mergeCell ref="K642:L642"/>
    <mergeCell ref="K641:L641"/>
    <mergeCell ref="K650:L650"/>
    <mergeCell ref="K649:L649"/>
    <mergeCell ref="K648:L648"/>
    <mergeCell ref="K647:L647"/>
    <mergeCell ref="K646:L646"/>
    <mergeCell ref="K655:L655"/>
    <mergeCell ref="K654:L654"/>
    <mergeCell ref="K653:L653"/>
    <mergeCell ref="K652:L652"/>
    <mergeCell ref="K651:L651"/>
    <mergeCell ref="K660:L660"/>
    <mergeCell ref="K659:L659"/>
    <mergeCell ref="K658:L658"/>
    <mergeCell ref="K657:L657"/>
    <mergeCell ref="K656:L656"/>
    <mergeCell ref="K665:L665"/>
    <mergeCell ref="K664:L664"/>
    <mergeCell ref="K663:L663"/>
    <mergeCell ref="K662:L662"/>
    <mergeCell ref="K661:L661"/>
    <mergeCell ref="K669:L669"/>
    <mergeCell ref="K668:L668"/>
    <mergeCell ref="K667:L667"/>
    <mergeCell ref="K666:L666"/>
    <mergeCell ref="K674:L674"/>
    <mergeCell ref="K673:L673"/>
    <mergeCell ref="K672:L672"/>
    <mergeCell ref="K671:L671"/>
    <mergeCell ref="K670:L670"/>
    <mergeCell ref="K678:L678"/>
    <mergeCell ref="K677:L677"/>
    <mergeCell ref="K676:L676"/>
    <mergeCell ref="K675:L675"/>
    <mergeCell ref="K683:L683"/>
    <mergeCell ref="K682:L682"/>
    <mergeCell ref="K681:L681"/>
    <mergeCell ref="K680:L680"/>
    <mergeCell ref="K679:L679"/>
    <mergeCell ref="K688:L688"/>
    <mergeCell ref="K687:L687"/>
    <mergeCell ref="K686:L686"/>
    <mergeCell ref="K685:L685"/>
    <mergeCell ref="K684:L684"/>
    <mergeCell ref="K692:L692"/>
    <mergeCell ref="K691:L691"/>
    <mergeCell ref="K690:L690"/>
    <mergeCell ref="K689:L689"/>
    <mergeCell ref="K697:L697"/>
    <mergeCell ref="K696:L696"/>
    <mergeCell ref="K695:L695"/>
    <mergeCell ref="K694:L694"/>
    <mergeCell ref="K693:L693"/>
    <mergeCell ref="K702:L702"/>
    <mergeCell ref="K701:L701"/>
    <mergeCell ref="K700:L700"/>
    <mergeCell ref="K699:L699"/>
    <mergeCell ref="K698:L698"/>
    <mergeCell ref="K707:L707"/>
    <mergeCell ref="K706:L706"/>
    <mergeCell ref="K705:L705"/>
    <mergeCell ref="K704:L704"/>
    <mergeCell ref="K703:L703"/>
    <mergeCell ref="K712:L712"/>
    <mergeCell ref="K711:L711"/>
    <mergeCell ref="K710:L710"/>
    <mergeCell ref="K709:L709"/>
    <mergeCell ref="K708:L708"/>
    <mergeCell ref="K717:L717"/>
    <mergeCell ref="K716:L716"/>
    <mergeCell ref="K715:L715"/>
    <mergeCell ref="K714:L714"/>
    <mergeCell ref="K713:L713"/>
    <mergeCell ref="K722:L722"/>
    <mergeCell ref="K721:L721"/>
    <mergeCell ref="K720:L720"/>
    <mergeCell ref="K719:L719"/>
    <mergeCell ref="K718:L718"/>
    <mergeCell ref="K725:L725"/>
    <mergeCell ref="K724:L724"/>
    <mergeCell ref="K723:L723"/>
    <mergeCell ref="K732:L732"/>
    <mergeCell ref="K731:L731"/>
    <mergeCell ref="K730:L730"/>
    <mergeCell ref="K729:L729"/>
    <mergeCell ref="K728:L728"/>
    <mergeCell ref="K737:L737"/>
    <mergeCell ref="K736:L736"/>
    <mergeCell ref="K735:L735"/>
    <mergeCell ref="K734:L734"/>
    <mergeCell ref="K733:L733"/>
    <mergeCell ref="K742:L742"/>
    <mergeCell ref="K741:L741"/>
    <mergeCell ref="K740:L740"/>
    <mergeCell ref="K739:L739"/>
    <mergeCell ref="K738:L738"/>
    <mergeCell ref="K752:L752"/>
    <mergeCell ref="K751:L751"/>
    <mergeCell ref="K750:L750"/>
    <mergeCell ref="K749:L749"/>
    <mergeCell ref="K748:L748"/>
    <mergeCell ref="K757:L757"/>
    <mergeCell ref="K756:L756"/>
    <mergeCell ref="K755:L755"/>
    <mergeCell ref="K754:L754"/>
    <mergeCell ref="K753:L753"/>
    <mergeCell ref="K762:L762"/>
    <mergeCell ref="K761:L761"/>
    <mergeCell ref="K760:L760"/>
    <mergeCell ref="K759:L759"/>
    <mergeCell ref="K758:L758"/>
    <mergeCell ref="K727:L727"/>
    <mergeCell ref="K726:L726"/>
    <mergeCell ref="D743:F743"/>
    <mergeCell ref="D744:F744"/>
    <mergeCell ref="D745:F745"/>
    <mergeCell ref="D740:F740"/>
    <mergeCell ref="D741:F741"/>
    <mergeCell ref="D742:F742"/>
    <mergeCell ref="D737:F737"/>
    <mergeCell ref="D738:F738"/>
    <mergeCell ref="D739:F739"/>
    <mergeCell ref="D734:F734"/>
    <mergeCell ref="D735:F735"/>
    <mergeCell ref="C736:F736"/>
    <mergeCell ref="D731:F731"/>
    <mergeCell ref="K747:L747"/>
    <mergeCell ref="K746:L746"/>
    <mergeCell ref="K745:L745"/>
    <mergeCell ref="K744:L744"/>
    <mergeCell ref="K743:L743"/>
    <mergeCell ref="D732:F732"/>
    <mergeCell ref="D733:F733"/>
    <mergeCell ref="D761:F761"/>
    <mergeCell ref="A762:I762"/>
    <mergeCell ref="D758:F758"/>
    <mergeCell ref="B759:F759"/>
    <mergeCell ref="C760:F760"/>
    <mergeCell ref="D755:F755"/>
    <mergeCell ref="D756:F756"/>
    <mergeCell ref="D757:F757"/>
    <mergeCell ref="D752:F752"/>
    <mergeCell ref="C753:F753"/>
    <mergeCell ref="D754:F754"/>
    <mergeCell ref="D749:F749"/>
    <mergeCell ref="D750:F750"/>
    <mergeCell ref="D751:F751"/>
    <mergeCell ref="D746:F746"/>
    <mergeCell ref="D747:F747"/>
    <mergeCell ref="D748:F748"/>
    <mergeCell ref="D728:F728"/>
    <mergeCell ref="B729:F729"/>
    <mergeCell ref="C730:F730"/>
    <mergeCell ref="D725:F725"/>
    <mergeCell ref="D726:F726"/>
    <mergeCell ref="D727:F727"/>
    <mergeCell ref="D722:F722"/>
    <mergeCell ref="C723:F723"/>
    <mergeCell ref="D724:F724"/>
    <mergeCell ref="C719:F719"/>
    <mergeCell ref="D720:F720"/>
    <mergeCell ref="D721:F721"/>
    <mergeCell ref="D716:F716"/>
    <mergeCell ref="D717:F717"/>
    <mergeCell ref="B718:F718"/>
    <mergeCell ref="D713:F713"/>
    <mergeCell ref="C714:F714"/>
    <mergeCell ref="D715:F715"/>
    <mergeCell ref="D710:F710"/>
    <mergeCell ref="B711:F711"/>
    <mergeCell ref="C712:F712"/>
    <mergeCell ref="D707:F707"/>
    <mergeCell ref="D708:F708"/>
    <mergeCell ref="D709:F709"/>
    <mergeCell ref="C704:F704"/>
    <mergeCell ref="D705:F705"/>
    <mergeCell ref="D706:F706"/>
    <mergeCell ref="D701:F701"/>
    <mergeCell ref="D702:F702"/>
    <mergeCell ref="D703:F703"/>
    <mergeCell ref="D698:F698"/>
    <mergeCell ref="D699:F699"/>
    <mergeCell ref="D700:F700"/>
    <mergeCell ref="D695:F695"/>
    <mergeCell ref="D696:F696"/>
    <mergeCell ref="D697:F697"/>
    <mergeCell ref="D693:F693"/>
    <mergeCell ref="D694:F694"/>
    <mergeCell ref="D690:F690"/>
    <mergeCell ref="D691:F691"/>
    <mergeCell ref="D692:F692"/>
    <mergeCell ref="D687:F687"/>
    <mergeCell ref="D688:F688"/>
    <mergeCell ref="D689:F689"/>
    <mergeCell ref="B684:F684"/>
    <mergeCell ref="C685:F685"/>
    <mergeCell ref="D686:F686"/>
    <mergeCell ref="D681:F681"/>
    <mergeCell ref="D682:F682"/>
    <mergeCell ref="D683:F683"/>
    <mergeCell ref="D679:F679"/>
    <mergeCell ref="D680:F680"/>
    <mergeCell ref="D676:F676"/>
    <mergeCell ref="D677:F677"/>
    <mergeCell ref="D678:F678"/>
    <mergeCell ref="D673:F673"/>
    <mergeCell ref="C674:F674"/>
    <mergeCell ref="D675:F675"/>
    <mergeCell ref="D670:F670"/>
    <mergeCell ref="D671:F671"/>
    <mergeCell ref="D672:F672"/>
    <mergeCell ref="D667:F667"/>
    <mergeCell ref="B668:F668"/>
    <mergeCell ref="C669:F669"/>
    <mergeCell ref="D665:F665"/>
    <mergeCell ref="D666:F666"/>
    <mergeCell ref="B662:F662"/>
    <mergeCell ref="C663:F663"/>
    <mergeCell ref="D664:F664"/>
    <mergeCell ref="D659:F659"/>
    <mergeCell ref="D660:F660"/>
    <mergeCell ref="D661:F661"/>
    <mergeCell ref="D656:F656"/>
    <mergeCell ref="D657:F657"/>
    <mergeCell ref="D658:F658"/>
    <mergeCell ref="D653:F653"/>
    <mergeCell ref="D654:F654"/>
    <mergeCell ref="D655:F655"/>
    <mergeCell ref="D650:F650"/>
    <mergeCell ref="D651:F651"/>
    <mergeCell ref="D652:F652"/>
    <mergeCell ref="D647:F647"/>
    <mergeCell ref="D648:F648"/>
    <mergeCell ref="D649:F649"/>
    <mergeCell ref="D644:F644"/>
    <mergeCell ref="D645:F645"/>
    <mergeCell ref="D646:F646"/>
    <mergeCell ref="D641:F641"/>
    <mergeCell ref="D642:F642"/>
    <mergeCell ref="D643:F643"/>
    <mergeCell ref="D638:F638"/>
    <mergeCell ref="D639:F639"/>
    <mergeCell ref="D640:F640"/>
    <mergeCell ref="D635:F635"/>
    <mergeCell ref="D636:F636"/>
    <mergeCell ref="D637:F637"/>
    <mergeCell ref="D632:F632"/>
    <mergeCell ref="D633:F633"/>
    <mergeCell ref="D634:F634"/>
    <mergeCell ref="D629:F629"/>
    <mergeCell ref="D630:F630"/>
    <mergeCell ref="D631:F631"/>
    <mergeCell ref="D626:F626"/>
    <mergeCell ref="D627:F627"/>
    <mergeCell ref="D628:F628"/>
    <mergeCell ref="D594:F594"/>
    <mergeCell ref="D595:F595"/>
    <mergeCell ref="D590:F590"/>
    <mergeCell ref="D591:F591"/>
    <mergeCell ref="D592:F592"/>
    <mergeCell ref="D587:F587"/>
    <mergeCell ref="D588:F588"/>
    <mergeCell ref="D589:F589"/>
    <mergeCell ref="D623:F623"/>
    <mergeCell ref="D624:F624"/>
    <mergeCell ref="D625:F625"/>
    <mergeCell ref="D620:F620"/>
    <mergeCell ref="D621:F621"/>
    <mergeCell ref="D622:F622"/>
    <mergeCell ref="D618:F618"/>
    <mergeCell ref="D619:F619"/>
    <mergeCell ref="D614:F614"/>
    <mergeCell ref="D615:F615"/>
    <mergeCell ref="D616:F616"/>
    <mergeCell ref="D611:F611"/>
    <mergeCell ref="D612:F612"/>
    <mergeCell ref="D613:F613"/>
    <mergeCell ref="D608:F608"/>
    <mergeCell ref="D609:F609"/>
    <mergeCell ref="D610:F610"/>
    <mergeCell ref="C584:F584"/>
    <mergeCell ref="D585:F585"/>
    <mergeCell ref="D586:F586"/>
    <mergeCell ref="D617:F617"/>
    <mergeCell ref="D583:F583"/>
    <mergeCell ref="D579:F579"/>
    <mergeCell ref="D580:F580"/>
    <mergeCell ref="D576:F576"/>
    <mergeCell ref="D577:F577"/>
    <mergeCell ref="D578:F578"/>
    <mergeCell ref="D573:F573"/>
    <mergeCell ref="D574:F574"/>
    <mergeCell ref="D575:F575"/>
    <mergeCell ref="D570:F570"/>
    <mergeCell ref="D571:F571"/>
    <mergeCell ref="D572:F572"/>
    <mergeCell ref="D567:F567"/>
    <mergeCell ref="D568:F568"/>
    <mergeCell ref="D569:F569"/>
    <mergeCell ref="D599:F599"/>
    <mergeCell ref="D600:F600"/>
    <mergeCell ref="D605:F605"/>
    <mergeCell ref="D606:F606"/>
    <mergeCell ref="D607:F607"/>
    <mergeCell ref="D602:F602"/>
    <mergeCell ref="D603:F603"/>
    <mergeCell ref="D604:F604"/>
    <mergeCell ref="D601:F601"/>
    <mergeCell ref="D596:F596"/>
    <mergeCell ref="D597:F597"/>
    <mergeCell ref="D598:F598"/>
    <mergeCell ref="D593:F593"/>
    <mergeCell ref="D566:F566"/>
    <mergeCell ref="D564:F564"/>
    <mergeCell ref="D565:F565"/>
    <mergeCell ref="D561:F561"/>
    <mergeCell ref="D562:F562"/>
    <mergeCell ref="D563:F563"/>
    <mergeCell ref="D558:F558"/>
    <mergeCell ref="D559:F559"/>
    <mergeCell ref="D560:F560"/>
    <mergeCell ref="D555:F555"/>
    <mergeCell ref="D556:F556"/>
    <mergeCell ref="C557:F557"/>
    <mergeCell ref="D552:F552"/>
    <mergeCell ref="D553:F553"/>
    <mergeCell ref="D554:F554"/>
    <mergeCell ref="D581:F581"/>
    <mergeCell ref="D582:F582"/>
    <mergeCell ref="D549:F549"/>
    <mergeCell ref="D550:F550"/>
    <mergeCell ref="D551:F551"/>
    <mergeCell ref="D546:F546"/>
    <mergeCell ref="D547:F547"/>
    <mergeCell ref="D548:F548"/>
    <mergeCell ref="D543:F543"/>
    <mergeCell ref="D544:F544"/>
    <mergeCell ref="D545:F545"/>
    <mergeCell ref="D540:F540"/>
    <mergeCell ref="D541:F541"/>
    <mergeCell ref="D542:F542"/>
    <mergeCell ref="C537:F537"/>
    <mergeCell ref="D538:F538"/>
    <mergeCell ref="D539:F539"/>
    <mergeCell ref="D534:F534"/>
    <mergeCell ref="D535:F535"/>
    <mergeCell ref="B536:F536"/>
    <mergeCell ref="D531:F531"/>
    <mergeCell ref="D532:F532"/>
    <mergeCell ref="D533:F533"/>
    <mergeCell ref="D528:F528"/>
    <mergeCell ref="D529:F529"/>
    <mergeCell ref="D530:F530"/>
    <mergeCell ref="D525:F525"/>
    <mergeCell ref="D526:F526"/>
    <mergeCell ref="D527:F527"/>
    <mergeCell ref="D522:F522"/>
    <mergeCell ref="D523:F523"/>
    <mergeCell ref="D524:F524"/>
    <mergeCell ref="D520:F520"/>
    <mergeCell ref="D521:F521"/>
    <mergeCell ref="D517:F517"/>
    <mergeCell ref="D518:F518"/>
    <mergeCell ref="D519:F519"/>
    <mergeCell ref="D514:F514"/>
    <mergeCell ref="D515:F515"/>
    <mergeCell ref="D516:F516"/>
    <mergeCell ref="D511:F511"/>
    <mergeCell ref="D512:F512"/>
    <mergeCell ref="C513:F513"/>
    <mergeCell ref="D508:F508"/>
    <mergeCell ref="D509:F509"/>
    <mergeCell ref="D510:F510"/>
    <mergeCell ref="D505:F505"/>
    <mergeCell ref="D506:F506"/>
    <mergeCell ref="C507:F507"/>
    <mergeCell ref="D502:F502"/>
    <mergeCell ref="D503:F503"/>
    <mergeCell ref="D504:F504"/>
    <mergeCell ref="D499:F499"/>
    <mergeCell ref="D500:F500"/>
    <mergeCell ref="D501:F501"/>
    <mergeCell ref="C482:F482"/>
    <mergeCell ref="D479:F479"/>
    <mergeCell ref="D480:F480"/>
    <mergeCell ref="D476:F476"/>
    <mergeCell ref="D477:F477"/>
    <mergeCell ref="D478:F478"/>
    <mergeCell ref="D474:F474"/>
    <mergeCell ref="D475:F475"/>
    <mergeCell ref="D471:F471"/>
    <mergeCell ref="D472:F472"/>
    <mergeCell ref="D473:F473"/>
    <mergeCell ref="C468:F468"/>
    <mergeCell ref="D469:F469"/>
    <mergeCell ref="D470:F470"/>
    <mergeCell ref="D496:F496"/>
    <mergeCell ref="D497:F497"/>
    <mergeCell ref="D498:F498"/>
    <mergeCell ref="D493:F493"/>
    <mergeCell ref="D494:F494"/>
    <mergeCell ref="D495:F495"/>
    <mergeCell ref="D490:F490"/>
    <mergeCell ref="D491:F491"/>
    <mergeCell ref="C492:F492"/>
    <mergeCell ref="B487:F487"/>
    <mergeCell ref="C488:F488"/>
    <mergeCell ref="D489:F489"/>
    <mergeCell ref="D484:F484"/>
    <mergeCell ref="D485:F485"/>
    <mergeCell ref="D486:F486"/>
    <mergeCell ref="D483:F483"/>
    <mergeCell ref="D465:F465"/>
    <mergeCell ref="D466:F466"/>
    <mergeCell ref="B467:F467"/>
    <mergeCell ref="D463:F463"/>
    <mergeCell ref="D464:F464"/>
    <mergeCell ref="B460:F460"/>
    <mergeCell ref="C461:F461"/>
    <mergeCell ref="D462:F462"/>
    <mergeCell ref="D457:F457"/>
    <mergeCell ref="D458:F458"/>
    <mergeCell ref="D459:F459"/>
    <mergeCell ref="D455:F455"/>
    <mergeCell ref="D456:F456"/>
    <mergeCell ref="D452:F452"/>
    <mergeCell ref="D453:F453"/>
    <mergeCell ref="D454:F454"/>
    <mergeCell ref="D481:F481"/>
    <mergeCell ref="D449:F449"/>
    <mergeCell ref="D450:F450"/>
    <mergeCell ref="D451:F451"/>
    <mergeCell ref="D446:F446"/>
    <mergeCell ref="D447:F447"/>
    <mergeCell ref="D448:F448"/>
    <mergeCell ref="D443:F443"/>
    <mergeCell ref="D444:F444"/>
    <mergeCell ref="D445:F445"/>
    <mergeCell ref="D440:F440"/>
    <mergeCell ref="D441:F441"/>
    <mergeCell ref="D442:F442"/>
    <mergeCell ref="D437:F437"/>
    <mergeCell ref="D438:F438"/>
    <mergeCell ref="D439:F439"/>
    <mergeCell ref="D434:F434"/>
    <mergeCell ref="D435:F435"/>
    <mergeCell ref="D436:F436"/>
    <mergeCell ref="D431:F431"/>
    <mergeCell ref="D432:F432"/>
    <mergeCell ref="D433:F433"/>
    <mergeCell ref="D428:F428"/>
    <mergeCell ref="D429:F429"/>
    <mergeCell ref="D430:F430"/>
    <mergeCell ref="D425:F425"/>
    <mergeCell ref="D426:F426"/>
    <mergeCell ref="D427:F427"/>
    <mergeCell ref="D422:F422"/>
    <mergeCell ref="D423:F423"/>
    <mergeCell ref="D424:F424"/>
    <mergeCell ref="D419:F419"/>
    <mergeCell ref="D420:F420"/>
    <mergeCell ref="D421:F421"/>
    <mergeCell ref="D416:F416"/>
    <mergeCell ref="D417:F417"/>
    <mergeCell ref="D418:F418"/>
    <mergeCell ref="D413:F413"/>
    <mergeCell ref="D414:F414"/>
    <mergeCell ref="D415:F415"/>
    <mergeCell ref="D410:F410"/>
    <mergeCell ref="D411:F411"/>
    <mergeCell ref="D412:F412"/>
    <mergeCell ref="D407:F407"/>
    <mergeCell ref="D408:F408"/>
    <mergeCell ref="D409:F409"/>
    <mergeCell ref="D404:F404"/>
    <mergeCell ref="D405:F405"/>
    <mergeCell ref="D406:F406"/>
    <mergeCell ref="D401:F401"/>
    <mergeCell ref="D402:F402"/>
    <mergeCell ref="D403:F403"/>
    <mergeCell ref="D399:F399"/>
    <mergeCell ref="D400:F400"/>
    <mergeCell ref="D396:F396"/>
    <mergeCell ref="D397:F397"/>
    <mergeCell ref="D398:F398"/>
    <mergeCell ref="D393:F393"/>
    <mergeCell ref="D394:F394"/>
    <mergeCell ref="D395:F395"/>
    <mergeCell ref="D390:F390"/>
    <mergeCell ref="D391:F391"/>
    <mergeCell ref="C392:F392"/>
    <mergeCell ref="D387:F387"/>
    <mergeCell ref="D388:F388"/>
    <mergeCell ref="D389:F389"/>
    <mergeCell ref="D384:F384"/>
    <mergeCell ref="D385:F385"/>
    <mergeCell ref="D386:F386"/>
    <mergeCell ref="D382:F382"/>
    <mergeCell ref="D383:F383"/>
    <mergeCell ref="D379:F379"/>
    <mergeCell ref="D380:F380"/>
    <mergeCell ref="D381:F381"/>
    <mergeCell ref="D376:F376"/>
    <mergeCell ref="D377:F377"/>
    <mergeCell ref="D378:F378"/>
    <mergeCell ref="D373:F373"/>
    <mergeCell ref="D374:F374"/>
    <mergeCell ref="D375:F375"/>
    <mergeCell ref="D370:F370"/>
    <mergeCell ref="D371:F371"/>
    <mergeCell ref="D372:F372"/>
    <mergeCell ref="D367:F367"/>
    <mergeCell ref="D368:F368"/>
    <mergeCell ref="D369:F369"/>
    <mergeCell ref="D364:F364"/>
    <mergeCell ref="D365:F365"/>
    <mergeCell ref="D366:F366"/>
    <mergeCell ref="D361:F361"/>
    <mergeCell ref="D362:F362"/>
    <mergeCell ref="D363:F363"/>
    <mergeCell ref="D358:F358"/>
    <mergeCell ref="C359:F359"/>
    <mergeCell ref="D360:F360"/>
    <mergeCell ref="C355:F355"/>
    <mergeCell ref="D356:F356"/>
    <mergeCell ref="C357:F357"/>
    <mergeCell ref="D352:F352"/>
    <mergeCell ref="A353:F353"/>
    <mergeCell ref="B354:F354"/>
    <mergeCell ref="D349:F349"/>
    <mergeCell ref="B350:F350"/>
    <mergeCell ref="C351:F351"/>
    <mergeCell ref="D346:F346"/>
    <mergeCell ref="D347:F347"/>
    <mergeCell ref="D348:F348"/>
    <mergeCell ref="D343:F343"/>
    <mergeCell ref="B344:F344"/>
    <mergeCell ref="C345:F345"/>
    <mergeCell ref="D340:F340"/>
    <mergeCell ref="D341:F341"/>
    <mergeCell ref="D342:F342"/>
    <mergeCell ref="B337:F337"/>
    <mergeCell ref="C338:F338"/>
    <mergeCell ref="D339:F339"/>
    <mergeCell ref="C334:F334"/>
    <mergeCell ref="D335:F335"/>
    <mergeCell ref="A336:F336"/>
    <mergeCell ref="C331:F331"/>
    <mergeCell ref="D332:F332"/>
    <mergeCell ref="B333:F333"/>
    <mergeCell ref="D328:F328"/>
    <mergeCell ref="D329:F329"/>
    <mergeCell ref="B330:F330"/>
    <mergeCell ref="D325:F325"/>
    <mergeCell ref="D326:F326"/>
    <mergeCell ref="D327:F327"/>
    <mergeCell ref="D322:F322"/>
    <mergeCell ref="D323:F323"/>
    <mergeCell ref="D324:F324"/>
    <mergeCell ref="A319:F319"/>
    <mergeCell ref="B320:F320"/>
    <mergeCell ref="C321:F321"/>
    <mergeCell ref="D316:F316"/>
    <mergeCell ref="D317:F317"/>
    <mergeCell ref="D318:F318"/>
    <mergeCell ref="D313:F313"/>
    <mergeCell ref="D314:F314"/>
    <mergeCell ref="D315:F315"/>
    <mergeCell ref="D310:F310"/>
    <mergeCell ref="D311:F311"/>
    <mergeCell ref="D312:F312"/>
    <mergeCell ref="D307:F307"/>
    <mergeCell ref="D308:F308"/>
    <mergeCell ref="D309:F309"/>
    <mergeCell ref="D304:F304"/>
    <mergeCell ref="D305:F305"/>
    <mergeCell ref="D306:F306"/>
    <mergeCell ref="D301:F301"/>
    <mergeCell ref="D302:F302"/>
    <mergeCell ref="D303:F303"/>
    <mergeCell ref="C298:F298"/>
    <mergeCell ref="D299:F299"/>
    <mergeCell ref="C300:F300"/>
    <mergeCell ref="D295:F295"/>
    <mergeCell ref="C296:F296"/>
    <mergeCell ref="D297:F297"/>
    <mergeCell ref="D292:F292"/>
    <mergeCell ref="D293:F293"/>
    <mergeCell ref="D294:F294"/>
    <mergeCell ref="D290:F290"/>
    <mergeCell ref="D291:F291"/>
    <mergeCell ref="D286:F286"/>
    <mergeCell ref="D287:F287"/>
    <mergeCell ref="D288:F288"/>
    <mergeCell ref="D283:F283"/>
    <mergeCell ref="D284:F284"/>
    <mergeCell ref="D285:F285"/>
    <mergeCell ref="D280:F280"/>
    <mergeCell ref="D281:F281"/>
    <mergeCell ref="D282:F282"/>
    <mergeCell ref="D277:F277"/>
    <mergeCell ref="D278:F278"/>
    <mergeCell ref="D279:F279"/>
    <mergeCell ref="D274:F274"/>
    <mergeCell ref="D275:F275"/>
    <mergeCell ref="D276:F276"/>
    <mergeCell ref="D273:F273"/>
    <mergeCell ref="C268:F268"/>
    <mergeCell ref="D269:F269"/>
    <mergeCell ref="D270:F270"/>
    <mergeCell ref="D265:F265"/>
    <mergeCell ref="D266:F266"/>
    <mergeCell ref="D267:F267"/>
    <mergeCell ref="D262:F262"/>
    <mergeCell ref="D263:F263"/>
    <mergeCell ref="D264:F264"/>
    <mergeCell ref="D259:F259"/>
    <mergeCell ref="D260:F260"/>
    <mergeCell ref="D261:F261"/>
    <mergeCell ref="D256:F256"/>
    <mergeCell ref="D257:F257"/>
    <mergeCell ref="D258:F258"/>
    <mergeCell ref="D289:F289"/>
    <mergeCell ref="D254:F254"/>
    <mergeCell ref="D255:F255"/>
    <mergeCell ref="D252:F252"/>
    <mergeCell ref="D253:F253"/>
    <mergeCell ref="D249:F249"/>
    <mergeCell ref="D250:F250"/>
    <mergeCell ref="D251:F251"/>
    <mergeCell ref="D246:F246"/>
    <mergeCell ref="D247:F247"/>
    <mergeCell ref="D248:F248"/>
    <mergeCell ref="D244:F244"/>
    <mergeCell ref="D245:F245"/>
    <mergeCell ref="D241:F241"/>
    <mergeCell ref="D242:F242"/>
    <mergeCell ref="D243:F243"/>
    <mergeCell ref="D271:F271"/>
    <mergeCell ref="D272:F272"/>
    <mergeCell ref="D238:F238"/>
    <mergeCell ref="D239:F239"/>
    <mergeCell ref="D240:F240"/>
    <mergeCell ref="D235:F235"/>
    <mergeCell ref="D236:F236"/>
    <mergeCell ref="D237:F237"/>
    <mergeCell ref="D232:F232"/>
    <mergeCell ref="D233:F233"/>
    <mergeCell ref="D234:F234"/>
    <mergeCell ref="D229:F229"/>
    <mergeCell ref="D230:F230"/>
    <mergeCell ref="D231:F231"/>
    <mergeCell ref="D226:F226"/>
    <mergeCell ref="D227:F227"/>
    <mergeCell ref="C228:F228"/>
    <mergeCell ref="D223:F223"/>
    <mergeCell ref="D224:F224"/>
    <mergeCell ref="D225:F225"/>
    <mergeCell ref="D220:F220"/>
    <mergeCell ref="D221:F221"/>
    <mergeCell ref="D222:F222"/>
    <mergeCell ref="D217:F217"/>
    <mergeCell ref="D218:F218"/>
    <mergeCell ref="D219:F219"/>
    <mergeCell ref="D214:F214"/>
    <mergeCell ref="D215:F215"/>
    <mergeCell ref="D216:F216"/>
    <mergeCell ref="D212:F212"/>
    <mergeCell ref="D213:F213"/>
    <mergeCell ref="D209:F209"/>
    <mergeCell ref="D210:F210"/>
    <mergeCell ref="D211:F211"/>
    <mergeCell ref="D206:F206"/>
    <mergeCell ref="D207:F207"/>
    <mergeCell ref="D208:F208"/>
    <mergeCell ref="D204:F204"/>
    <mergeCell ref="D205:F205"/>
    <mergeCell ref="D201:F201"/>
    <mergeCell ref="D202:F202"/>
    <mergeCell ref="D203:F203"/>
    <mergeCell ref="D198:F198"/>
    <mergeCell ref="D199:F199"/>
    <mergeCell ref="D200:F200"/>
    <mergeCell ref="D195:F195"/>
    <mergeCell ref="B196:F196"/>
    <mergeCell ref="C197:F197"/>
    <mergeCell ref="D192:F192"/>
    <mergeCell ref="D193:F193"/>
    <mergeCell ref="D194:F194"/>
    <mergeCell ref="A189:F189"/>
    <mergeCell ref="B190:F190"/>
    <mergeCell ref="C191:F191"/>
    <mergeCell ref="D186:F186"/>
    <mergeCell ref="D187:F187"/>
    <mergeCell ref="D188:F188"/>
    <mergeCell ref="D183:F183"/>
    <mergeCell ref="C184:F184"/>
    <mergeCell ref="D185:F185"/>
    <mergeCell ref="D180:F180"/>
    <mergeCell ref="D181:F181"/>
    <mergeCell ref="D182:F182"/>
    <mergeCell ref="D177:F177"/>
    <mergeCell ref="D178:F178"/>
    <mergeCell ref="D179:F179"/>
    <mergeCell ref="D174:F174"/>
    <mergeCell ref="D175:F175"/>
    <mergeCell ref="D176:F176"/>
    <mergeCell ref="D171:F171"/>
    <mergeCell ref="D172:F172"/>
    <mergeCell ref="D173:F173"/>
    <mergeCell ref="D168:F168"/>
    <mergeCell ref="D169:F169"/>
    <mergeCell ref="D170:F170"/>
    <mergeCell ref="D165:F165"/>
    <mergeCell ref="D166:F166"/>
    <mergeCell ref="D167:F167"/>
    <mergeCell ref="D162:F162"/>
    <mergeCell ref="D163:F163"/>
    <mergeCell ref="D164:F164"/>
    <mergeCell ref="D159:F159"/>
    <mergeCell ref="D160:F160"/>
    <mergeCell ref="D161:F161"/>
    <mergeCell ref="D156:F156"/>
    <mergeCell ref="D157:F157"/>
    <mergeCell ref="D158:F158"/>
    <mergeCell ref="D153:F153"/>
    <mergeCell ref="D154:F154"/>
    <mergeCell ref="D155:F155"/>
    <mergeCell ref="D150:F150"/>
    <mergeCell ref="D151:F151"/>
    <mergeCell ref="D152:F152"/>
    <mergeCell ref="D147:F147"/>
    <mergeCell ref="D148:F148"/>
    <mergeCell ref="D149:F149"/>
    <mergeCell ref="D144:F144"/>
    <mergeCell ref="D145:F145"/>
    <mergeCell ref="D146:F146"/>
    <mergeCell ref="D141:F141"/>
    <mergeCell ref="D142:F142"/>
    <mergeCell ref="D143:F143"/>
    <mergeCell ref="D138:F138"/>
    <mergeCell ref="D139:F139"/>
    <mergeCell ref="D140:F140"/>
    <mergeCell ref="C135:F135"/>
    <mergeCell ref="D136:F136"/>
    <mergeCell ref="D137:F137"/>
    <mergeCell ref="D132:F132"/>
    <mergeCell ref="D133:F133"/>
    <mergeCell ref="B134:F134"/>
    <mergeCell ref="C129:F129"/>
    <mergeCell ref="D130:F130"/>
    <mergeCell ref="D131:F131"/>
    <mergeCell ref="D126:F126"/>
    <mergeCell ref="D127:F127"/>
    <mergeCell ref="D128:F128"/>
    <mergeCell ref="D123:F123"/>
    <mergeCell ref="D124:F124"/>
    <mergeCell ref="D125:F125"/>
    <mergeCell ref="D120:F120"/>
    <mergeCell ref="D121:F121"/>
    <mergeCell ref="D122:F122"/>
    <mergeCell ref="D117:F117"/>
    <mergeCell ref="D118:F118"/>
    <mergeCell ref="D119:F119"/>
    <mergeCell ref="D114:F114"/>
    <mergeCell ref="D115:F115"/>
    <mergeCell ref="D116:F116"/>
    <mergeCell ref="D111:F111"/>
    <mergeCell ref="D112:F112"/>
    <mergeCell ref="D113:F113"/>
    <mergeCell ref="D108:F108"/>
    <mergeCell ref="D109:F109"/>
    <mergeCell ref="D110:F110"/>
    <mergeCell ref="B105:F105"/>
    <mergeCell ref="C106:F106"/>
    <mergeCell ref="D107:F107"/>
    <mergeCell ref="D102:F102"/>
    <mergeCell ref="D103:F103"/>
    <mergeCell ref="A104:F104"/>
    <mergeCell ref="D99:F99"/>
    <mergeCell ref="D100:F100"/>
    <mergeCell ref="D101:F101"/>
    <mergeCell ref="C96:F96"/>
    <mergeCell ref="D97:F97"/>
    <mergeCell ref="D98:F98"/>
    <mergeCell ref="D93:F93"/>
    <mergeCell ref="D94:F94"/>
    <mergeCell ref="D95:F95"/>
    <mergeCell ref="D90:F90"/>
    <mergeCell ref="D91:F91"/>
    <mergeCell ref="D92:F92"/>
    <mergeCell ref="D87:F87"/>
    <mergeCell ref="D88:F88"/>
    <mergeCell ref="D89:F89"/>
    <mergeCell ref="D84:F84"/>
    <mergeCell ref="D85:F85"/>
    <mergeCell ref="D86:F86"/>
    <mergeCell ref="D81:F81"/>
    <mergeCell ref="C82:F82"/>
    <mergeCell ref="D83:F83"/>
    <mergeCell ref="D78:F78"/>
    <mergeCell ref="D79:F79"/>
    <mergeCell ref="D80:F80"/>
    <mergeCell ref="D75:F75"/>
    <mergeCell ref="D76:F76"/>
    <mergeCell ref="D77:F77"/>
    <mergeCell ref="D72:F72"/>
    <mergeCell ref="D73:F73"/>
    <mergeCell ref="D74:F74"/>
    <mergeCell ref="D69:F69"/>
    <mergeCell ref="D70:F70"/>
    <mergeCell ref="D71:F71"/>
    <mergeCell ref="D66:F66"/>
    <mergeCell ref="D67:F67"/>
    <mergeCell ref="D68:F68"/>
    <mergeCell ref="D63:F63"/>
    <mergeCell ref="D64:F64"/>
    <mergeCell ref="D65:F65"/>
    <mergeCell ref="B60:F60"/>
    <mergeCell ref="C61:F61"/>
    <mergeCell ref="D62:F62"/>
    <mergeCell ref="D57:F57"/>
    <mergeCell ref="D58:F58"/>
    <mergeCell ref="D59:F59"/>
    <mergeCell ref="D54:F54"/>
    <mergeCell ref="D55:F55"/>
    <mergeCell ref="D56:F56"/>
    <mergeCell ref="D51:F51"/>
    <mergeCell ref="D52:F52"/>
    <mergeCell ref="D53:F53"/>
    <mergeCell ref="D48:F48"/>
    <mergeCell ref="D49:F49"/>
    <mergeCell ref="D50:F50"/>
    <mergeCell ref="D45:F45"/>
    <mergeCell ref="D46:F46"/>
    <mergeCell ref="D47:F47"/>
    <mergeCell ref="D42:F42"/>
    <mergeCell ref="D43:F43"/>
    <mergeCell ref="D44:F44"/>
    <mergeCell ref="C39:F39"/>
    <mergeCell ref="D40:F40"/>
    <mergeCell ref="D41:F41"/>
    <mergeCell ref="K36:L36"/>
    <mergeCell ref="D37:F37"/>
    <mergeCell ref="K37:L37"/>
    <mergeCell ref="D38:F38"/>
    <mergeCell ref="K38:L38"/>
    <mergeCell ref="K33:L33"/>
    <mergeCell ref="C34:F34"/>
    <mergeCell ref="K34:L34"/>
    <mergeCell ref="D35:F35"/>
    <mergeCell ref="K35:L35"/>
    <mergeCell ref="K30:L30"/>
    <mergeCell ref="D31:F31"/>
    <mergeCell ref="K31:L31"/>
    <mergeCell ref="A32:F32"/>
    <mergeCell ref="K32:L32"/>
    <mergeCell ref="C30:F30"/>
    <mergeCell ref="B33:F33"/>
    <mergeCell ref="D36:F36"/>
    <mergeCell ref="K39:L39"/>
    <mergeCell ref="K44:L44"/>
    <mergeCell ref="K43:L43"/>
    <mergeCell ref="K42:L42"/>
    <mergeCell ref="K41:L41"/>
    <mergeCell ref="K40:L40"/>
    <mergeCell ref="D28:F28"/>
    <mergeCell ref="K28:L28"/>
    <mergeCell ref="B29:F29"/>
    <mergeCell ref="K29:L29"/>
    <mergeCell ref="K24:L24"/>
    <mergeCell ref="D25:F25"/>
    <mergeCell ref="K25:L25"/>
    <mergeCell ref="D26:F26"/>
    <mergeCell ref="K26:L26"/>
    <mergeCell ref="K21:L21"/>
    <mergeCell ref="D22:F22"/>
    <mergeCell ref="K22:L22"/>
    <mergeCell ref="B23:F23"/>
    <mergeCell ref="K23:L23"/>
    <mergeCell ref="K18:L18"/>
    <mergeCell ref="D19:F19"/>
    <mergeCell ref="K19:L19"/>
    <mergeCell ref="C20:F20"/>
    <mergeCell ref="K20:L20"/>
    <mergeCell ref="C18:F18"/>
    <mergeCell ref="D21:F21"/>
    <mergeCell ref="C24:F24"/>
    <mergeCell ref="D27:F27"/>
    <mergeCell ref="D16:F16"/>
    <mergeCell ref="K16:L16"/>
    <mergeCell ref="D17:F17"/>
    <mergeCell ref="K17:L17"/>
    <mergeCell ref="K12:L12"/>
    <mergeCell ref="D13:F13"/>
    <mergeCell ref="K13:L13"/>
    <mergeCell ref="D14:F14"/>
    <mergeCell ref="K14:L14"/>
    <mergeCell ref="K9:L9"/>
    <mergeCell ref="B10:F10"/>
    <mergeCell ref="K10:L10"/>
    <mergeCell ref="C11:F11"/>
    <mergeCell ref="K11:L11"/>
    <mergeCell ref="M5:M7"/>
    <mergeCell ref="E2:L2"/>
    <mergeCell ref="I6:I7"/>
    <mergeCell ref="H6:H7"/>
    <mergeCell ref="G6:G7"/>
    <mergeCell ref="J4:K4"/>
    <mergeCell ref="L5:L7"/>
    <mergeCell ref="K5:K7"/>
    <mergeCell ref="A9:F9"/>
    <mergeCell ref="D12:F12"/>
    <mergeCell ref="D15:F15"/>
    <mergeCell ref="J5:J7"/>
    <mergeCell ref="G5:I5"/>
    <mergeCell ref="A5:F7"/>
    <mergeCell ref="A8:F8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исп бюдж (СБР)_3</vt:lpstr>
      <vt:lpstr>Доходы  и Источники</vt:lpstr>
      <vt:lpstr>Расходы</vt:lpstr>
      <vt:lpstr>Расходы!Заголовки_для_печати</vt:lpstr>
      <vt:lpstr>Расходы!Область_печати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Ралдугина НЕ</dc:creator>
  <cp:lastModifiedBy>User</cp:lastModifiedBy>
  <cp:lastPrinted>2019-11-22T07:51:01Z</cp:lastPrinted>
  <dcterms:created xsi:type="dcterms:W3CDTF">2018-10-02T11:16:12Z</dcterms:created>
  <dcterms:modified xsi:type="dcterms:W3CDTF">2019-11-22T08:51:49Z</dcterms:modified>
</cp:coreProperties>
</file>