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24240" windowHeight="12075" firstSheet="9" activeTab="12"/>
  </bookViews>
  <sheets>
    <sheet name="Паспорт программы" sheetId="10" r:id="rId1"/>
    <sheet name="Прил1 Планир результ" sheetId="17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ож 6 пасп подп 5" sheetId="19" r:id="rId7"/>
    <sheet name="Прил 7 пасп подпр 6" sheetId="7" r:id="rId8"/>
    <sheet name="Прил 8 пасп подпр 7" sheetId="21" r:id="rId9"/>
    <sheet name="Прил 9 пасп подпр 8" sheetId="8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definedNames>
    <definedName name="_xlnm.Print_Area" localSheetId="10">'Прил 10 Обоснов фин ресурсов'!$A$1:$F$634</definedName>
    <definedName name="_xlnm.Print_Area" localSheetId="11">'Прил 11 Перечень мероприятий'!$A$1:$M$522</definedName>
    <definedName name="_xlnm.Print_Area" localSheetId="12">'Прил 12 Адресный перечень об'!$A$1:$L$25</definedName>
    <definedName name="_xlnm.Print_Area" localSheetId="1">'Прил1 Планир результ'!$A$1:$K$38</definedName>
    <definedName name="_xlnm.Print_Area" localSheetId="6">'Прилож 6 пасп подп 5'!$A$1:$K$17</definedName>
  </definedNames>
  <calcPr calcId="152511"/>
</workbook>
</file>

<file path=xl/calcChain.xml><?xml version="1.0" encoding="utf-8"?>
<calcChain xmlns="http://schemas.openxmlformats.org/spreadsheetml/2006/main">
  <c r="G304" i="13" l="1"/>
  <c r="G296" i="13"/>
  <c r="G252" i="13"/>
  <c r="G228" i="13"/>
  <c r="G163" i="13"/>
  <c r="G216" i="13"/>
  <c r="E151" i="12" l="1"/>
  <c r="E276" i="13" l="1"/>
  <c r="G276" i="13"/>
  <c r="H276" i="13"/>
  <c r="I276" i="13"/>
  <c r="J276" i="13"/>
  <c r="K276" i="13"/>
  <c r="E390" i="12"/>
  <c r="E389" i="12"/>
  <c r="E388" i="12"/>
  <c r="E387" i="12"/>
  <c r="E386" i="12"/>
  <c r="F306" i="13"/>
  <c r="F305" i="13"/>
  <c r="F304" i="13"/>
  <c r="F303" i="13" s="1"/>
  <c r="K303" i="13"/>
  <c r="J303" i="13"/>
  <c r="I303" i="13"/>
  <c r="H303" i="13"/>
  <c r="G303" i="13"/>
  <c r="E303" i="13"/>
  <c r="E385" i="12" l="1"/>
  <c r="G378" i="13"/>
  <c r="G224" i="13"/>
  <c r="G187" i="13" l="1"/>
  <c r="G179" i="13"/>
  <c r="G195" i="13"/>
  <c r="G199" i="13"/>
  <c r="G147" i="13"/>
  <c r="G139" i="13"/>
  <c r="G58" i="13" l="1"/>
  <c r="G50" i="13"/>
  <c r="G476" i="13" l="1"/>
  <c r="H476" i="13"/>
  <c r="I476" i="13"/>
  <c r="J476" i="13"/>
  <c r="K476" i="13"/>
  <c r="F476" i="13"/>
  <c r="E640" i="12"/>
  <c r="E639" i="12"/>
  <c r="E638" i="12"/>
  <c r="E637" i="12"/>
  <c r="E636" i="12"/>
  <c r="F514" i="13"/>
  <c r="F513" i="13"/>
  <c r="F512" i="13"/>
  <c r="K511" i="13"/>
  <c r="J511" i="13"/>
  <c r="I511" i="13"/>
  <c r="H511" i="13"/>
  <c r="G511" i="13"/>
  <c r="E511" i="13"/>
  <c r="G500" i="13"/>
  <c r="G492" i="13"/>
  <c r="G488" i="13"/>
  <c r="G368" i="13"/>
  <c r="G321" i="13"/>
  <c r="E322" i="13"/>
  <c r="G322" i="13"/>
  <c r="H322" i="13"/>
  <c r="I322" i="13"/>
  <c r="J322" i="13"/>
  <c r="K322" i="13"/>
  <c r="E457" i="12"/>
  <c r="E456" i="12"/>
  <c r="E455" i="12"/>
  <c r="E454" i="12"/>
  <c r="E453" i="12"/>
  <c r="F367" i="13"/>
  <c r="F366" i="13"/>
  <c r="F365" i="13"/>
  <c r="K364" i="13"/>
  <c r="J364" i="13"/>
  <c r="I364" i="13"/>
  <c r="H364" i="13"/>
  <c r="G364" i="13"/>
  <c r="E364" i="13"/>
  <c r="E348" i="12"/>
  <c r="E347" i="12"/>
  <c r="E346" i="12"/>
  <c r="E345" i="12"/>
  <c r="E344" i="12"/>
  <c r="E635" i="12" l="1"/>
  <c r="F511" i="13"/>
  <c r="E452" i="12"/>
  <c r="F364" i="13"/>
  <c r="E343" i="12"/>
  <c r="E213" i="13"/>
  <c r="G213" i="13"/>
  <c r="H213" i="13"/>
  <c r="I213" i="13"/>
  <c r="J213" i="13"/>
  <c r="K213" i="13"/>
  <c r="F274" i="13"/>
  <c r="F273" i="13"/>
  <c r="F213" i="13" s="1"/>
  <c r="F272" i="13"/>
  <c r="F271" i="13" s="1"/>
  <c r="K271" i="13"/>
  <c r="J271" i="13"/>
  <c r="I271" i="13"/>
  <c r="H271" i="13"/>
  <c r="G271" i="13"/>
  <c r="E271" i="13"/>
  <c r="E213" i="12"/>
  <c r="E215" i="12"/>
  <c r="E214" i="12"/>
  <c r="E212" i="12"/>
  <c r="E211" i="12"/>
  <c r="E124" i="13"/>
  <c r="G124" i="13"/>
  <c r="H124" i="13"/>
  <c r="I124" i="13"/>
  <c r="J124" i="13"/>
  <c r="K124" i="13"/>
  <c r="F124" i="13"/>
  <c r="F172" i="13"/>
  <c r="F173" i="13"/>
  <c r="F171" i="13"/>
  <c r="F170" i="13" s="1"/>
  <c r="K170" i="13"/>
  <c r="J170" i="13"/>
  <c r="I170" i="13"/>
  <c r="H170" i="13"/>
  <c r="G170" i="13"/>
  <c r="E170" i="13"/>
  <c r="E88" i="12"/>
  <c r="E87" i="12"/>
  <c r="E86" i="12"/>
  <c r="E85" i="12"/>
  <c r="E84" i="12"/>
  <c r="E35" i="13"/>
  <c r="G35" i="13"/>
  <c r="H35" i="13"/>
  <c r="I35" i="13"/>
  <c r="J35" i="13"/>
  <c r="K35" i="13"/>
  <c r="F35" i="13"/>
  <c r="E88" i="13"/>
  <c r="F84" i="13"/>
  <c r="F83" i="13"/>
  <c r="G81" i="13"/>
  <c r="K81" i="13"/>
  <c r="J81" i="13"/>
  <c r="I81" i="13"/>
  <c r="H81" i="13"/>
  <c r="E81" i="13"/>
  <c r="E210" i="12" l="1"/>
  <c r="E83" i="12"/>
  <c r="F82" i="13"/>
  <c r="H21" i="14"/>
  <c r="H20" i="14"/>
  <c r="H17" i="14"/>
  <c r="H16" i="14"/>
  <c r="H19" i="14" l="1"/>
  <c r="F81" i="13"/>
  <c r="E124" i="12"/>
  <c r="E123" i="12"/>
  <c r="E122" i="12"/>
  <c r="E121" i="12"/>
  <c r="E120" i="12"/>
  <c r="G236" i="13"/>
  <c r="G232" i="13"/>
  <c r="E119" i="12" l="1"/>
  <c r="G167" i="13"/>
  <c r="G127" i="13"/>
  <c r="G480" i="13"/>
  <c r="G38" i="13"/>
  <c r="G86" i="13"/>
  <c r="H86" i="13"/>
  <c r="I86" i="13"/>
  <c r="J86" i="13"/>
  <c r="K86" i="13"/>
  <c r="F86" i="13"/>
  <c r="G78" i="13"/>
  <c r="F112" i="13"/>
  <c r="F111" i="13"/>
  <c r="F109" i="13"/>
  <c r="K109" i="13"/>
  <c r="J109" i="13"/>
  <c r="I109" i="13"/>
  <c r="H109" i="13"/>
  <c r="G109" i="13"/>
  <c r="E109" i="13"/>
  <c r="E567" i="12" l="1"/>
  <c r="E566" i="12"/>
  <c r="E565" i="12"/>
  <c r="E564" i="12"/>
  <c r="E563" i="12"/>
  <c r="G451" i="13" l="1"/>
  <c r="G431" i="13"/>
  <c r="E545" i="12" l="1"/>
  <c r="E525" i="12"/>
  <c r="E524" i="12"/>
  <c r="E523" i="12"/>
  <c r="E522" i="12"/>
  <c r="E549" i="12" l="1"/>
  <c r="E548" i="12"/>
  <c r="E547" i="12"/>
  <c r="E546" i="12"/>
  <c r="E576" i="12"/>
  <c r="E582" i="12"/>
  <c r="E581" i="12"/>
  <c r="E570" i="12"/>
  <c r="E569" i="12"/>
  <c r="E553" i="12"/>
  <c r="E552" i="12"/>
  <c r="E551" i="12"/>
  <c r="E539" i="12"/>
  <c r="E537" i="12"/>
  <c r="E536" i="12"/>
  <c r="E535" i="12"/>
  <c r="E534" i="12"/>
  <c r="E533" i="12"/>
  <c r="E544" i="12" l="1"/>
  <c r="H411" i="13"/>
  <c r="G411" i="13"/>
  <c r="E384" i="12" l="1"/>
  <c r="E383" i="12"/>
  <c r="E382" i="12"/>
  <c r="E381" i="12"/>
  <c r="E380" i="12"/>
  <c r="F302" i="13"/>
  <c r="F301" i="13"/>
  <c r="F300" i="13"/>
  <c r="F299" i="13" s="1"/>
  <c r="K299" i="13"/>
  <c r="J299" i="13"/>
  <c r="I299" i="13"/>
  <c r="H299" i="13"/>
  <c r="G299" i="13"/>
  <c r="E299" i="13"/>
  <c r="F437" i="13"/>
  <c r="E437" i="13"/>
  <c r="E434" i="13" s="1"/>
  <c r="F436" i="13"/>
  <c r="E436" i="13"/>
  <c r="I411" i="13"/>
  <c r="H434" i="13"/>
  <c r="G434" i="13"/>
  <c r="E379" i="12" l="1"/>
  <c r="I434" i="13"/>
  <c r="J411" i="13"/>
  <c r="F435" i="13" l="1"/>
  <c r="J434" i="13"/>
  <c r="K434" i="13" l="1"/>
  <c r="F434" i="13" s="1"/>
  <c r="K411" i="13"/>
  <c r="E12" i="12" l="1"/>
  <c r="F13" i="7" l="1"/>
  <c r="E469" i="12" l="1"/>
  <c r="E468" i="12"/>
  <c r="E467" i="12"/>
  <c r="E466" i="12"/>
  <c r="E465" i="12"/>
  <c r="E463" i="12"/>
  <c r="E462" i="12"/>
  <c r="E461" i="12"/>
  <c r="E460" i="12"/>
  <c r="E459" i="12"/>
  <c r="E400" i="12"/>
  <c r="E401" i="12"/>
  <c r="E402" i="12"/>
  <c r="E403" i="12"/>
  <c r="E405" i="12"/>
  <c r="E407" i="12"/>
  <c r="E408" i="12"/>
  <c r="E409" i="12"/>
  <c r="E411" i="12"/>
  <c r="E412" i="12"/>
  <c r="E413" i="12"/>
  <c r="E414" i="12"/>
  <c r="E415" i="12"/>
  <c r="E417" i="12"/>
  <c r="E418" i="12"/>
  <c r="E419" i="12"/>
  <c r="E420" i="12"/>
  <c r="E421" i="12"/>
  <c r="E423" i="12"/>
  <c r="E424" i="12"/>
  <c r="E425" i="12"/>
  <c r="E426" i="12"/>
  <c r="E427" i="12"/>
  <c r="E429" i="12"/>
  <c r="E430" i="12"/>
  <c r="E431" i="12"/>
  <c r="E432" i="12"/>
  <c r="E433" i="12"/>
  <c r="E435" i="12"/>
  <c r="E436" i="12"/>
  <c r="E437" i="12"/>
  <c r="E438" i="12"/>
  <c r="E439" i="12"/>
  <c r="E441" i="12"/>
  <c r="E442" i="12"/>
  <c r="E443" i="12"/>
  <c r="E444" i="12"/>
  <c r="E445" i="12"/>
  <c r="E447" i="12"/>
  <c r="E448" i="12"/>
  <c r="E449" i="12"/>
  <c r="E450" i="12"/>
  <c r="E451" i="12"/>
  <c r="E472" i="12"/>
  <c r="E473" i="12"/>
  <c r="E474" i="12"/>
  <c r="E475" i="12"/>
  <c r="E476" i="12"/>
  <c r="E464" i="12" l="1"/>
  <c r="E471" i="12"/>
  <c r="E458" i="12"/>
  <c r="E434" i="12"/>
  <c r="E410" i="12"/>
  <c r="E416" i="12"/>
  <c r="E440" i="12"/>
  <c r="E446" i="12"/>
  <c r="E428" i="12"/>
  <c r="E422" i="12"/>
  <c r="G323" i="13" l="1"/>
  <c r="G371" i="13" s="1"/>
  <c r="H323" i="13"/>
  <c r="H371" i="13" s="1"/>
  <c r="I323" i="13"/>
  <c r="I371" i="13" s="1"/>
  <c r="J323" i="13"/>
  <c r="K323" i="13"/>
  <c r="K371" i="13" s="1"/>
  <c r="E323" i="13"/>
  <c r="G370" i="13"/>
  <c r="I370" i="13"/>
  <c r="J370" i="13"/>
  <c r="K370" i="13"/>
  <c r="H321" i="13"/>
  <c r="H320" i="13" s="1"/>
  <c r="I321" i="13"/>
  <c r="I369" i="13" s="1"/>
  <c r="J321" i="13"/>
  <c r="K321" i="13"/>
  <c r="K369" i="13" s="1"/>
  <c r="E321" i="13"/>
  <c r="E320" i="13" s="1"/>
  <c r="F363" i="13"/>
  <c r="F362" i="13"/>
  <c r="F361" i="13"/>
  <c r="K360" i="13"/>
  <c r="J360" i="13"/>
  <c r="I360" i="13"/>
  <c r="H360" i="13"/>
  <c r="G360" i="13"/>
  <c r="E360" i="13"/>
  <c r="F359" i="13"/>
  <c r="F358" i="13"/>
  <c r="F357" i="13"/>
  <c r="K356" i="13"/>
  <c r="J356" i="13"/>
  <c r="I356" i="13"/>
  <c r="H356" i="13"/>
  <c r="G356" i="13"/>
  <c r="E356" i="13"/>
  <c r="F355" i="13"/>
  <c r="F354" i="13"/>
  <c r="F353" i="13"/>
  <c r="K352" i="13"/>
  <c r="J352" i="13"/>
  <c r="I352" i="13"/>
  <c r="H352" i="13"/>
  <c r="G352" i="13"/>
  <c r="E352" i="13"/>
  <c r="F351" i="13"/>
  <c r="F350" i="13"/>
  <c r="F322" i="13" s="1"/>
  <c r="F349" i="13"/>
  <c r="K348" i="13"/>
  <c r="J348" i="13"/>
  <c r="I348" i="13"/>
  <c r="H348" i="13"/>
  <c r="G348" i="13"/>
  <c r="E348" i="13"/>
  <c r="F347" i="13"/>
  <c r="F346" i="13"/>
  <c r="F345" i="13"/>
  <c r="K344" i="13"/>
  <c r="J344" i="13"/>
  <c r="I344" i="13"/>
  <c r="H344" i="13"/>
  <c r="G344" i="13"/>
  <c r="E344" i="13"/>
  <c r="F343" i="13"/>
  <c r="F342" i="13"/>
  <c r="F341" i="13"/>
  <c r="K340" i="13"/>
  <c r="J340" i="13"/>
  <c r="I340" i="13"/>
  <c r="H340" i="13"/>
  <c r="G340" i="13"/>
  <c r="E340" i="13"/>
  <c r="F339" i="13"/>
  <c r="F338" i="13"/>
  <c r="F337" i="13"/>
  <c r="K336" i="13"/>
  <c r="J336" i="13"/>
  <c r="I336" i="13"/>
  <c r="H336" i="13"/>
  <c r="G336" i="13"/>
  <c r="E336" i="13"/>
  <c r="F335" i="13"/>
  <c r="F334" i="13"/>
  <c r="F333" i="13"/>
  <c r="K332" i="13"/>
  <c r="J332" i="13"/>
  <c r="I332" i="13"/>
  <c r="H332" i="13"/>
  <c r="G332" i="13"/>
  <c r="E332" i="13"/>
  <c r="F331" i="13"/>
  <c r="F330" i="13"/>
  <c r="F329" i="13"/>
  <c r="K328" i="13"/>
  <c r="J328" i="13"/>
  <c r="I328" i="13"/>
  <c r="H328" i="13"/>
  <c r="E406" i="12" s="1"/>
  <c r="E404" i="12" s="1"/>
  <c r="G328" i="13"/>
  <c r="E328" i="13"/>
  <c r="F327" i="13"/>
  <c r="F326" i="13"/>
  <c r="G325" i="13"/>
  <c r="E399" i="12" s="1"/>
  <c r="E398" i="12" s="1"/>
  <c r="K324" i="13"/>
  <c r="J324" i="13"/>
  <c r="I324" i="13"/>
  <c r="H324" i="13"/>
  <c r="G324" i="13"/>
  <c r="E324" i="13"/>
  <c r="J371" i="13"/>
  <c r="E371" i="13"/>
  <c r="H370" i="13"/>
  <c r="E370" i="13"/>
  <c r="J369" i="13"/>
  <c r="H369" i="13"/>
  <c r="F348" i="13" l="1"/>
  <c r="J320" i="13"/>
  <c r="F328" i="13"/>
  <c r="F344" i="13"/>
  <c r="F356" i="13"/>
  <c r="F360" i="13"/>
  <c r="G320" i="13"/>
  <c r="F340" i="13"/>
  <c r="F323" i="13"/>
  <c r="F371" i="13" s="1"/>
  <c r="F352" i="13"/>
  <c r="F370" i="13"/>
  <c r="E368" i="13"/>
  <c r="F332" i="13"/>
  <c r="I320" i="13"/>
  <c r="K320" i="13"/>
  <c r="F325" i="13"/>
  <c r="F321" i="13" s="1"/>
  <c r="F336" i="13"/>
  <c r="I368" i="13"/>
  <c r="J368" i="13"/>
  <c r="K368" i="13"/>
  <c r="H368" i="13"/>
  <c r="G369" i="13" l="1"/>
  <c r="F320" i="13"/>
  <c r="F369" i="13"/>
  <c r="F368" i="13" s="1"/>
  <c r="F324" i="13"/>
  <c r="E478" i="13"/>
  <c r="G478" i="13"/>
  <c r="H478" i="13"/>
  <c r="I478" i="13"/>
  <c r="J478" i="13"/>
  <c r="K478" i="13"/>
  <c r="G477" i="13"/>
  <c r="H477" i="13"/>
  <c r="I477" i="13"/>
  <c r="J477" i="13"/>
  <c r="K477" i="13"/>
  <c r="E477" i="13"/>
  <c r="E476" i="13"/>
  <c r="G465" i="13"/>
  <c r="H465" i="13"/>
  <c r="I465" i="13"/>
  <c r="J465" i="13"/>
  <c r="K465" i="13"/>
  <c r="G464" i="13"/>
  <c r="H464" i="13"/>
  <c r="I464" i="13"/>
  <c r="J464" i="13"/>
  <c r="K464" i="13"/>
  <c r="G463" i="13"/>
  <c r="H463" i="13"/>
  <c r="I463" i="13"/>
  <c r="J463" i="13"/>
  <c r="K463" i="13"/>
  <c r="G441" i="13"/>
  <c r="H441" i="13"/>
  <c r="I441" i="13"/>
  <c r="J441" i="13"/>
  <c r="K441" i="13"/>
  <c r="G440" i="13"/>
  <c r="H440" i="13"/>
  <c r="I440" i="13"/>
  <c r="J440" i="13"/>
  <c r="K440" i="13"/>
  <c r="G439" i="13"/>
  <c r="H439" i="13"/>
  <c r="I439" i="13"/>
  <c r="J439" i="13"/>
  <c r="K439" i="13"/>
  <c r="G412" i="13"/>
  <c r="H412" i="13"/>
  <c r="I412" i="13"/>
  <c r="J412" i="13"/>
  <c r="K412" i="13"/>
  <c r="E500" i="12"/>
  <c r="E499" i="12"/>
  <c r="E498" i="12"/>
  <c r="E497" i="12"/>
  <c r="E496" i="12"/>
  <c r="E494" i="12"/>
  <c r="E493" i="12"/>
  <c r="E492" i="12"/>
  <c r="E491" i="12"/>
  <c r="E490" i="12"/>
  <c r="G375" i="13"/>
  <c r="H375" i="13"/>
  <c r="I375" i="13"/>
  <c r="J375" i="13"/>
  <c r="K375" i="13"/>
  <c r="G374" i="13"/>
  <c r="H374" i="13"/>
  <c r="I374" i="13"/>
  <c r="J374" i="13"/>
  <c r="K374" i="13"/>
  <c r="E375" i="13"/>
  <c r="E374" i="13"/>
  <c r="G376" i="13"/>
  <c r="H376" i="13"/>
  <c r="I376" i="13"/>
  <c r="J376" i="13"/>
  <c r="K376" i="13"/>
  <c r="E376" i="13"/>
  <c r="E400" i="13"/>
  <c r="E384" i="13"/>
  <c r="E212" i="13"/>
  <c r="H212" i="13"/>
  <c r="I212" i="13"/>
  <c r="J212" i="13"/>
  <c r="K212" i="13"/>
  <c r="E214" i="13"/>
  <c r="G214" i="13"/>
  <c r="H214" i="13"/>
  <c r="I214" i="13"/>
  <c r="J214" i="13"/>
  <c r="K214" i="13"/>
  <c r="E495" i="12" l="1"/>
  <c r="E489" i="12"/>
  <c r="G310" i="13"/>
  <c r="H310" i="13"/>
  <c r="I310" i="13"/>
  <c r="J310" i="13"/>
  <c r="K310" i="13"/>
  <c r="E310" i="13"/>
  <c r="G309" i="13"/>
  <c r="H309" i="13"/>
  <c r="I309" i="13"/>
  <c r="J309" i="13"/>
  <c r="K309" i="13"/>
  <c r="E309" i="13"/>
  <c r="E308" i="13"/>
  <c r="H308" i="13"/>
  <c r="I308" i="13"/>
  <c r="J308" i="13"/>
  <c r="K308" i="13"/>
  <c r="G88" i="13" l="1"/>
  <c r="H88" i="13"/>
  <c r="I88" i="13"/>
  <c r="J88" i="13"/>
  <c r="K88" i="13"/>
  <c r="G87" i="13"/>
  <c r="H87" i="13"/>
  <c r="I87" i="13"/>
  <c r="J87" i="13"/>
  <c r="K87" i="13"/>
  <c r="E87" i="13"/>
  <c r="E86" i="13"/>
  <c r="E270" i="12" l="1"/>
  <c r="E269" i="12"/>
  <c r="E268" i="12"/>
  <c r="E267" i="12"/>
  <c r="E266" i="12"/>
  <c r="E143" i="12"/>
  <c r="E142" i="12"/>
  <c r="E141" i="12"/>
  <c r="E140" i="12"/>
  <c r="E139" i="12"/>
  <c r="E28" i="12"/>
  <c r="E27" i="12"/>
  <c r="E26" i="12"/>
  <c r="E25" i="12"/>
  <c r="E24" i="12"/>
  <c r="E265" i="12" l="1"/>
  <c r="E138" i="12"/>
  <c r="E23" i="12"/>
  <c r="E575" i="12" l="1"/>
  <c r="E577" i="12" s="1"/>
  <c r="E527" i="12"/>
  <c r="E521" i="12"/>
  <c r="E515" i="12"/>
  <c r="E583" i="12"/>
  <c r="E584" i="12" s="1"/>
  <c r="E585" i="12" s="1"/>
  <c r="E571" i="12"/>
  <c r="E572" i="12" s="1"/>
  <c r="E573" i="12" s="1"/>
  <c r="E562" i="12"/>
  <c r="E560" i="12"/>
  <c r="E556" i="12" s="1"/>
  <c r="F469" i="13"/>
  <c r="F465" i="13" s="1"/>
  <c r="E469" i="13"/>
  <c r="E465" i="13" s="1"/>
  <c r="F468" i="13"/>
  <c r="F464" i="13" s="1"/>
  <c r="E468" i="13"/>
  <c r="E464" i="13" s="1"/>
  <c r="F467" i="13"/>
  <c r="F463" i="13" s="1"/>
  <c r="E467" i="13"/>
  <c r="E463" i="13" s="1"/>
  <c r="K466" i="13"/>
  <c r="J466" i="13"/>
  <c r="I466" i="13"/>
  <c r="H466" i="13"/>
  <c r="G466" i="13"/>
  <c r="F461" i="13"/>
  <c r="E461" i="13"/>
  <c r="F460" i="13"/>
  <c r="E460" i="13"/>
  <c r="F459" i="13"/>
  <c r="E459" i="13"/>
  <c r="K458" i="13"/>
  <c r="J458" i="13"/>
  <c r="I458" i="13"/>
  <c r="H458" i="13"/>
  <c r="G458" i="13"/>
  <c r="F457" i="13"/>
  <c r="E457" i="13"/>
  <c r="F456" i="13"/>
  <c r="E456" i="13"/>
  <c r="F455" i="13"/>
  <c r="E455" i="13"/>
  <c r="K454" i="13"/>
  <c r="J454" i="13"/>
  <c r="I454" i="13"/>
  <c r="H454" i="13"/>
  <c r="G454" i="13"/>
  <c r="F453" i="13"/>
  <c r="E453" i="13"/>
  <c r="F452" i="13"/>
  <c r="E452" i="13"/>
  <c r="F451" i="13"/>
  <c r="E451" i="13"/>
  <c r="K450" i="13"/>
  <c r="J450" i="13"/>
  <c r="I450" i="13"/>
  <c r="H450" i="13"/>
  <c r="G450" i="13"/>
  <c r="F449" i="13"/>
  <c r="E449" i="13"/>
  <c r="F448" i="13"/>
  <c r="E448" i="13"/>
  <c r="F447" i="13"/>
  <c r="E447" i="13"/>
  <c r="K446" i="13"/>
  <c r="J446" i="13"/>
  <c r="I446" i="13"/>
  <c r="H446" i="13"/>
  <c r="G446" i="13"/>
  <c r="F445" i="13"/>
  <c r="E445" i="13"/>
  <c r="F444" i="13"/>
  <c r="E444" i="13"/>
  <c r="F443" i="13"/>
  <c r="E443" i="13"/>
  <c r="K442" i="13"/>
  <c r="J442" i="13"/>
  <c r="I442" i="13"/>
  <c r="H442" i="13"/>
  <c r="G442" i="13"/>
  <c r="F433" i="13"/>
  <c r="E433" i="13"/>
  <c r="F432" i="13"/>
  <c r="E432" i="13"/>
  <c r="F431" i="13"/>
  <c r="F411" i="13" s="1"/>
  <c r="E431" i="13"/>
  <c r="K430" i="13"/>
  <c r="J430" i="13"/>
  <c r="I430" i="13"/>
  <c r="H430" i="13"/>
  <c r="G430" i="13"/>
  <c r="F429" i="13"/>
  <c r="E429" i="13"/>
  <c r="F428" i="13"/>
  <c r="E428" i="13"/>
  <c r="F427" i="13"/>
  <c r="E427" i="13"/>
  <c r="K426" i="13"/>
  <c r="J426" i="13"/>
  <c r="I426" i="13"/>
  <c r="H426" i="13"/>
  <c r="G426" i="13"/>
  <c r="F425" i="13"/>
  <c r="E425" i="13"/>
  <c r="F424" i="13"/>
  <c r="E424" i="13"/>
  <c r="F423" i="13"/>
  <c r="E423" i="13"/>
  <c r="K422" i="13"/>
  <c r="J422" i="13"/>
  <c r="I422" i="13"/>
  <c r="H422" i="13"/>
  <c r="G422" i="13"/>
  <c r="F421" i="13"/>
  <c r="E421" i="13"/>
  <c r="F420" i="13"/>
  <c r="E420" i="13"/>
  <c r="F419" i="13"/>
  <c r="E419" i="13"/>
  <c r="K418" i="13"/>
  <c r="J418" i="13"/>
  <c r="I418" i="13"/>
  <c r="H418" i="13"/>
  <c r="G418" i="13"/>
  <c r="F417" i="13"/>
  <c r="E417" i="13"/>
  <c r="F416" i="13"/>
  <c r="E416" i="13"/>
  <c r="F415" i="13"/>
  <c r="K414" i="13"/>
  <c r="J414" i="13"/>
  <c r="I414" i="13"/>
  <c r="H414" i="13"/>
  <c r="G414" i="13"/>
  <c r="K413" i="13"/>
  <c r="J413" i="13"/>
  <c r="I413" i="13"/>
  <c r="H413" i="13"/>
  <c r="G413" i="13"/>
  <c r="F412" i="13" l="1"/>
  <c r="E411" i="13"/>
  <c r="E439" i="13"/>
  <c r="E471" i="13" s="1"/>
  <c r="E441" i="13"/>
  <c r="E413" i="13"/>
  <c r="F439" i="13"/>
  <c r="F441" i="13"/>
  <c r="E440" i="13"/>
  <c r="E412" i="13"/>
  <c r="F440" i="13"/>
  <c r="K410" i="13"/>
  <c r="I473" i="13"/>
  <c r="G462" i="13"/>
  <c r="K462" i="13"/>
  <c r="E418" i="13"/>
  <c r="F422" i="13"/>
  <c r="E446" i="13"/>
  <c r="E414" i="13"/>
  <c r="G438" i="13"/>
  <c r="K438" i="13"/>
  <c r="E454" i="13"/>
  <c r="G473" i="13"/>
  <c r="K473" i="13"/>
  <c r="F450" i="13"/>
  <c r="F454" i="13"/>
  <c r="I462" i="13"/>
  <c r="F466" i="13"/>
  <c r="H473" i="13"/>
  <c r="F413" i="13"/>
  <c r="J410" i="13"/>
  <c r="E426" i="13"/>
  <c r="F430" i="13"/>
  <c r="F442" i="13"/>
  <c r="E458" i="13"/>
  <c r="E466" i="13"/>
  <c r="H410" i="13"/>
  <c r="I410" i="13"/>
  <c r="F426" i="13"/>
  <c r="I438" i="13"/>
  <c r="H438" i="13"/>
  <c r="G471" i="13"/>
  <c r="G470" i="13" s="1"/>
  <c r="K471" i="13"/>
  <c r="K470" i="13" s="1"/>
  <c r="J438" i="13"/>
  <c r="E422" i="13"/>
  <c r="E450" i="13"/>
  <c r="F458" i="13"/>
  <c r="I471" i="13"/>
  <c r="I470" i="13" s="1"/>
  <c r="J473" i="13"/>
  <c r="F418" i="13"/>
  <c r="F446" i="13"/>
  <c r="H462" i="13"/>
  <c r="J462" i="13"/>
  <c r="E514" i="12"/>
  <c r="E538" i="12"/>
  <c r="E555" i="12"/>
  <c r="E554" i="12"/>
  <c r="E578" i="12"/>
  <c r="E579" i="12" s="1"/>
  <c r="E528" i="12"/>
  <c r="E529" i="12" s="1"/>
  <c r="E530" i="12" s="1"/>
  <c r="E531" i="12" s="1"/>
  <c r="E568" i="12"/>
  <c r="E580" i="12"/>
  <c r="G410" i="13"/>
  <c r="E430" i="13"/>
  <c r="E442" i="13"/>
  <c r="J471" i="13"/>
  <c r="J470" i="13" s="1"/>
  <c r="F414" i="13"/>
  <c r="H471" i="13"/>
  <c r="H470" i="13" s="1"/>
  <c r="E462" i="13" l="1"/>
  <c r="F410" i="13"/>
  <c r="E473" i="13"/>
  <c r="F462" i="13"/>
  <c r="F473" i="13"/>
  <c r="E438" i="13"/>
  <c r="F438" i="13"/>
  <c r="E472" i="13"/>
  <c r="E470" i="13" s="1"/>
  <c r="F471" i="13"/>
  <c r="F470" i="13" s="1"/>
  <c r="E550" i="12"/>
  <c r="E532" i="12"/>
  <c r="E520" i="12"/>
  <c r="E574" i="12"/>
  <c r="E526" i="12"/>
  <c r="E410" i="13"/>
  <c r="G383" i="13" l="1"/>
  <c r="G382" i="13"/>
  <c r="K396" i="13"/>
  <c r="I396" i="13" s="1"/>
  <c r="F395" i="13"/>
  <c r="F394" i="13"/>
  <c r="J393" i="13"/>
  <c r="H393" i="13"/>
  <c r="E393" i="13"/>
  <c r="K392" i="13"/>
  <c r="I392" i="13" s="1"/>
  <c r="F391" i="13"/>
  <c r="F390" i="13"/>
  <c r="J389" i="13"/>
  <c r="H389" i="13"/>
  <c r="E389" i="13"/>
  <c r="G212" i="13"/>
  <c r="I389" i="13" l="1"/>
  <c r="G392" i="13"/>
  <c r="K389" i="13"/>
  <c r="I393" i="13"/>
  <c r="G396" i="13"/>
  <c r="K393" i="13"/>
  <c r="F392" i="13" l="1"/>
  <c r="F389" i="13" s="1"/>
  <c r="G389" i="13"/>
  <c r="G393" i="13"/>
  <c r="F396" i="13"/>
  <c r="F393" i="13" s="1"/>
  <c r="G312" i="13" l="1"/>
  <c r="G308" i="13" s="1"/>
  <c r="E175" i="13" l="1"/>
  <c r="K199" i="13"/>
  <c r="K175" i="13" s="1"/>
  <c r="J199" i="13"/>
  <c r="J175" i="13" s="1"/>
  <c r="I199" i="13"/>
  <c r="I175" i="13" s="1"/>
  <c r="H199" i="13"/>
  <c r="H175" i="13" s="1"/>
  <c r="G175" i="13"/>
  <c r="E628" i="12" l="1"/>
  <c r="E627" i="12"/>
  <c r="E626" i="12"/>
  <c r="E625" i="12"/>
  <c r="E624" i="12"/>
  <c r="E622" i="12"/>
  <c r="E621" i="12"/>
  <c r="E620" i="12"/>
  <c r="E619" i="12"/>
  <c r="E618" i="12"/>
  <c r="E616" i="12"/>
  <c r="E615" i="12"/>
  <c r="E614" i="12"/>
  <c r="E613" i="12"/>
  <c r="E612" i="12"/>
  <c r="E610" i="12"/>
  <c r="E609" i="12"/>
  <c r="E608" i="12"/>
  <c r="E607" i="12"/>
  <c r="E606" i="12"/>
  <c r="E604" i="12"/>
  <c r="E603" i="12"/>
  <c r="E602" i="12"/>
  <c r="E601" i="12"/>
  <c r="E600" i="12"/>
  <c r="E598" i="12"/>
  <c r="E597" i="12"/>
  <c r="E596" i="12"/>
  <c r="E595" i="12"/>
  <c r="E594" i="12"/>
  <c r="E203" i="12"/>
  <c r="E202" i="12"/>
  <c r="E201" i="12"/>
  <c r="E200" i="12"/>
  <c r="E199" i="12"/>
  <c r="E209" i="12"/>
  <c r="E208" i="12"/>
  <c r="E207" i="12"/>
  <c r="E206" i="12"/>
  <c r="E205" i="12"/>
  <c r="E599" i="12" l="1"/>
  <c r="E611" i="12"/>
  <c r="E593" i="12"/>
  <c r="E605" i="12"/>
  <c r="E617" i="12"/>
  <c r="E198" i="12"/>
  <c r="E204" i="12"/>
  <c r="E342" i="12"/>
  <c r="E341" i="12"/>
  <c r="E340" i="12"/>
  <c r="E339" i="12"/>
  <c r="E338" i="12"/>
  <c r="E336" i="12"/>
  <c r="E335" i="12"/>
  <c r="E334" i="12"/>
  <c r="E333" i="12"/>
  <c r="E332" i="12"/>
  <c r="E330" i="12"/>
  <c r="E329" i="12"/>
  <c r="E328" i="12"/>
  <c r="E327" i="12"/>
  <c r="E326" i="12"/>
  <c r="E324" i="12"/>
  <c r="E323" i="12"/>
  <c r="E322" i="12"/>
  <c r="E321" i="12"/>
  <c r="E320" i="12"/>
  <c r="E318" i="12"/>
  <c r="E317" i="12"/>
  <c r="E316" i="12"/>
  <c r="E315" i="12"/>
  <c r="E314" i="12"/>
  <c r="E312" i="12"/>
  <c r="E311" i="12"/>
  <c r="E310" i="12"/>
  <c r="E309" i="12"/>
  <c r="E308" i="12"/>
  <c r="E306" i="12"/>
  <c r="E305" i="12"/>
  <c r="E304" i="12"/>
  <c r="E303" i="12"/>
  <c r="E302" i="12"/>
  <c r="E300" i="12"/>
  <c r="E299" i="12"/>
  <c r="E298" i="12"/>
  <c r="E296" i="12"/>
  <c r="E294" i="12"/>
  <c r="E293" i="12"/>
  <c r="E292" i="12"/>
  <c r="E291" i="12"/>
  <c r="E290" i="12"/>
  <c r="E278" i="12"/>
  <c r="E331" i="12" l="1"/>
  <c r="E325" i="12"/>
  <c r="E319" i="12"/>
  <c r="E313" i="12"/>
  <c r="E337" i="12"/>
  <c r="E307" i="12"/>
  <c r="E301" i="12"/>
  <c r="E197" i="12" l="1"/>
  <c r="E196" i="12"/>
  <c r="E195" i="12"/>
  <c r="E194" i="12"/>
  <c r="E193" i="12"/>
  <c r="E191" i="12"/>
  <c r="E190" i="12"/>
  <c r="E189" i="12"/>
  <c r="E188" i="12"/>
  <c r="E187" i="12"/>
  <c r="E185" i="12"/>
  <c r="E184" i="12"/>
  <c r="E182" i="12"/>
  <c r="E181" i="12"/>
  <c r="E179" i="12"/>
  <c r="E178" i="12"/>
  <c r="E177" i="12"/>
  <c r="E176" i="12"/>
  <c r="E175" i="12"/>
  <c r="E173" i="12"/>
  <c r="E172" i="12"/>
  <c r="E171" i="12"/>
  <c r="E170" i="12"/>
  <c r="E169" i="12"/>
  <c r="E167" i="12"/>
  <c r="E166" i="12"/>
  <c r="E165" i="12"/>
  <c r="E164" i="12"/>
  <c r="E163" i="12"/>
  <c r="E125" i="13"/>
  <c r="G125" i="13"/>
  <c r="H125" i="13"/>
  <c r="I125" i="13"/>
  <c r="J125" i="13"/>
  <c r="K125" i="13"/>
  <c r="E123" i="13"/>
  <c r="G123" i="13"/>
  <c r="H123" i="13"/>
  <c r="I123" i="13"/>
  <c r="J123" i="13"/>
  <c r="K123" i="13"/>
  <c r="E36" i="13"/>
  <c r="G36" i="13"/>
  <c r="H36" i="13"/>
  <c r="I36" i="13"/>
  <c r="J36" i="13"/>
  <c r="K36" i="13"/>
  <c r="E34" i="13"/>
  <c r="I34" i="13"/>
  <c r="J34" i="13"/>
  <c r="K34" i="13"/>
  <c r="E82" i="12"/>
  <c r="E81" i="12"/>
  <c r="E80" i="12"/>
  <c r="E79" i="12"/>
  <c r="E78" i="12"/>
  <c r="E76" i="12"/>
  <c r="E75" i="12"/>
  <c r="E74" i="12"/>
  <c r="E73" i="12"/>
  <c r="E72" i="12"/>
  <c r="E70" i="12"/>
  <c r="E69" i="12"/>
  <c r="E68" i="12"/>
  <c r="E67" i="12"/>
  <c r="E66" i="12"/>
  <c r="E64" i="12"/>
  <c r="E63" i="12"/>
  <c r="E62" i="12"/>
  <c r="E61" i="12"/>
  <c r="E60" i="12"/>
  <c r="E58" i="12"/>
  <c r="E57" i="12"/>
  <c r="E56" i="12"/>
  <c r="E55" i="12"/>
  <c r="E54" i="12"/>
  <c r="E52" i="12"/>
  <c r="E51" i="12"/>
  <c r="E50" i="12"/>
  <c r="E49" i="12"/>
  <c r="E48" i="12"/>
  <c r="E186" i="12" l="1"/>
  <c r="E162" i="12"/>
  <c r="E174" i="12"/>
  <c r="E192" i="12"/>
  <c r="E168" i="12"/>
  <c r="E77" i="12"/>
  <c r="E71" i="12"/>
  <c r="E65" i="12"/>
  <c r="E59" i="12"/>
  <c r="E53" i="12"/>
  <c r="E47" i="12"/>
  <c r="F502" i="13"/>
  <c r="F501" i="13"/>
  <c r="F500" i="13"/>
  <c r="K499" i="13"/>
  <c r="J499" i="13"/>
  <c r="I499" i="13"/>
  <c r="H499" i="13"/>
  <c r="G499" i="13"/>
  <c r="F499" i="13" s="1"/>
  <c r="E499" i="13"/>
  <c r="F498" i="13"/>
  <c r="F497" i="13"/>
  <c r="F496" i="13"/>
  <c r="K495" i="13"/>
  <c r="J495" i="13"/>
  <c r="I495" i="13"/>
  <c r="H495" i="13"/>
  <c r="G495" i="13"/>
  <c r="E495" i="13"/>
  <c r="F494" i="13"/>
  <c r="F493" i="13"/>
  <c r="F492" i="13"/>
  <c r="K491" i="13"/>
  <c r="J491" i="13"/>
  <c r="I491" i="13"/>
  <c r="H491" i="13"/>
  <c r="G491" i="13"/>
  <c r="E491" i="13"/>
  <c r="F490" i="13"/>
  <c r="F489" i="13"/>
  <c r="F488" i="13"/>
  <c r="K487" i="13"/>
  <c r="J487" i="13"/>
  <c r="I487" i="13"/>
  <c r="H487" i="13"/>
  <c r="E487" i="13"/>
  <c r="F495" i="13" l="1"/>
  <c r="F487" i="13"/>
  <c r="F491" i="13"/>
  <c r="G487" i="13"/>
  <c r="F486" i="13"/>
  <c r="F485" i="13"/>
  <c r="F484" i="13"/>
  <c r="K483" i="13"/>
  <c r="J483" i="13"/>
  <c r="I483" i="13"/>
  <c r="H483" i="13"/>
  <c r="E483" i="13"/>
  <c r="F483" i="13" l="1"/>
  <c r="G483" i="13"/>
  <c r="F266" i="13"/>
  <c r="F265" i="13"/>
  <c r="F264" i="13"/>
  <c r="K263" i="13"/>
  <c r="J263" i="13"/>
  <c r="I263" i="13"/>
  <c r="H263" i="13"/>
  <c r="G263" i="13"/>
  <c r="E263" i="13"/>
  <c r="E267" i="13"/>
  <c r="G267" i="13"/>
  <c r="H267" i="13"/>
  <c r="I267" i="13"/>
  <c r="J267" i="13"/>
  <c r="K267" i="13"/>
  <c r="F268" i="13"/>
  <c r="F269" i="13"/>
  <c r="F270" i="13"/>
  <c r="F262" i="13"/>
  <c r="F261" i="13"/>
  <c r="F260" i="13"/>
  <c r="K259" i="13"/>
  <c r="J259" i="13"/>
  <c r="I259" i="13"/>
  <c r="H259" i="13"/>
  <c r="G259" i="13"/>
  <c r="E259" i="13"/>
  <c r="F258" i="13"/>
  <c r="F257" i="13"/>
  <c r="F256" i="13"/>
  <c r="K255" i="13"/>
  <c r="J255" i="13"/>
  <c r="I255" i="13"/>
  <c r="H255" i="13"/>
  <c r="G255" i="13"/>
  <c r="E255" i="13"/>
  <c r="F254" i="13"/>
  <c r="F253" i="13"/>
  <c r="F252" i="13"/>
  <c r="K251" i="13"/>
  <c r="J251" i="13"/>
  <c r="I251" i="13"/>
  <c r="H251" i="13"/>
  <c r="G251" i="13"/>
  <c r="E251" i="13"/>
  <c r="F250" i="13"/>
  <c r="F249" i="13"/>
  <c r="F248" i="13"/>
  <c r="K247" i="13"/>
  <c r="J247" i="13"/>
  <c r="I247" i="13"/>
  <c r="H247" i="13"/>
  <c r="G247" i="13"/>
  <c r="E247" i="13"/>
  <c r="F246" i="13"/>
  <c r="F245" i="13"/>
  <c r="F244" i="13"/>
  <c r="K243" i="13"/>
  <c r="J243" i="13"/>
  <c r="I243" i="13"/>
  <c r="H243" i="13"/>
  <c r="G243" i="13"/>
  <c r="E243" i="13"/>
  <c r="F242" i="13"/>
  <c r="F241" i="13"/>
  <c r="F240" i="13"/>
  <c r="K239" i="13"/>
  <c r="J239" i="13"/>
  <c r="I239" i="13"/>
  <c r="H239" i="13"/>
  <c r="E297" i="12" s="1"/>
  <c r="E295" i="12" s="1"/>
  <c r="G239" i="13"/>
  <c r="E239" i="13"/>
  <c r="F238" i="13"/>
  <c r="F237" i="13"/>
  <c r="F236" i="13"/>
  <c r="K235" i="13"/>
  <c r="J235" i="13"/>
  <c r="I235" i="13"/>
  <c r="H235" i="13"/>
  <c r="G235" i="13"/>
  <c r="E235" i="13"/>
  <c r="F169" i="13"/>
  <c r="F168" i="13"/>
  <c r="F167" i="13"/>
  <c r="K166" i="13"/>
  <c r="J166" i="13"/>
  <c r="I166" i="13"/>
  <c r="H166" i="13"/>
  <c r="G166" i="13"/>
  <c r="E166" i="13"/>
  <c r="F165" i="13"/>
  <c r="F164" i="13"/>
  <c r="F163" i="13"/>
  <c r="K162" i="13"/>
  <c r="J162" i="13"/>
  <c r="I162" i="13"/>
  <c r="H162" i="13"/>
  <c r="G162" i="13"/>
  <c r="E162" i="13"/>
  <c r="F161" i="13"/>
  <c r="F160" i="13"/>
  <c r="F159" i="13"/>
  <c r="K158" i="13"/>
  <c r="J158" i="13"/>
  <c r="I158" i="13"/>
  <c r="E183" i="12" s="1"/>
  <c r="E180" i="12" s="1"/>
  <c r="H158" i="13"/>
  <c r="G158" i="13"/>
  <c r="E158" i="13"/>
  <c r="F157" i="13"/>
  <c r="F156" i="13"/>
  <c r="F155" i="13"/>
  <c r="K154" i="13"/>
  <c r="J154" i="13"/>
  <c r="I154" i="13"/>
  <c r="H154" i="13"/>
  <c r="G154" i="13"/>
  <c r="E154" i="13"/>
  <c r="F153" i="13"/>
  <c r="F152" i="13"/>
  <c r="F151" i="13"/>
  <c r="K150" i="13"/>
  <c r="J150" i="13"/>
  <c r="I150" i="13"/>
  <c r="H150" i="13"/>
  <c r="G150" i="13"/>
  <c r="E150" i="13"/>
  <c r="F149" i="13"/>
  <c r="F148" i="13"/>
  <c r="F147" i="13"/>
  <c r="K146" i="13"/>
  <c r="J146" i="13"/>
  <c r="I146" i="13"/>
  <c r="H146" i="13"/>
  <c r="G146" i="13"/>
  <c r="E146" i="13"/>
  <c r="G77" i="13"/>
  <c r="E174" i="13"/>
  <c r="F176" i="13"/>
  <c r="F177" i="13"/>
  <c r="E178" i="13"/>
  <c r="G178" i="13"/>
  <c r="H178" i="13"/>
  <c r="I178" i="13"/>
  <c r="J178" i="13"/>
  <c r="K178" i="13"/>
  <c r="F179" i="13"/>
  <c r="F180" i="13"/>
  <c r="F181" i="13"/>
  <c r="E182" i="13"/>
  <c r="G182" i="13"/>
  <c r="H182" i="13"/>
  <c r="I182" i="13"/>
  <c r="J182" i="13"/>
  <c r="K182" i="13"/>
  <c r="F183" i="13"/>
  <c r="F184" i="13"/>
  <c r="F185" i="13"/>
  <c r="E186" i="13"/>
  <c r="G186" i="13"/>
  <c r="H186" i="13"/>
  <c r="I186" i="13"/>
  <c r="J186" i="13"/>
  <c r="K186" i="13"/>
  <c r="F187" i="13"/>
  <c r="F188" i="13"/>
  <c r="F189" i="13"/>
  <c r="F80" i="13"/>
  <c r="F79" i="13"/>
  <c r="F78" i="13"/>
  <c r="K77" i="13"/>
  <c r="J77" i="13"/>
  <c r="I77" i="13"/>
  <c r="H77" i="13"/>
  <c r="E77" i="13"/>
  <c r="F76" i="13"/>
  <c r="F75" i="13"/>
  <c r="F74" i="13"/>
  <c r="K73" i="13"/>
  <c r="J73" i="13"/>
  <c r="I73" i="13"/>
  <c r="H73" i="13"/>
  <c r="G73" i="13"/>
  <c r="E73" i="13"/>
  <c r="F72" i="13"/>
  <c r="F71" i="13"/>
  <c r="G69" i="13"/>
  <c r="K69" i="13"/>
  <c r="J69" i="13"/>
  <c r="I69" i="13"/>
  <c r="H69" i="13"/>
  <c r="E69" i="13"/>
  <c r="F68" i="13"/>
  <c r="F67" i="13"/>
  <c r="F66" i="13"/>
  <c r="K65" i="13"/>
  <c r="J65" i="13"/>
  <c r="I65" i="13"/>
  <c r="H65" i="13"/>
  <c r="E65" i="13"/>
  <c r="F64" i="13"/>
  <c r="F63" i="13"/>
  <c r="F62" i="13"/>
  <c r="K61" i="13"/>
  <c r="J61" i="13"/>
  <c r="I61" i="13"/>
  <c r="H61" i="13"/>
  <c r="G61" i="13"/>
  <c r="E61" i="13"/>
  <c r="F60" i="13"/>
  <c r="F59" i="13"/>
  <c r="G57" i="13"/>
  <c r="F58" i="13"/>
  <c r="K57" i="13"/>
  <c r="J57" i="13"/>
  <c r="I57" i="13"/>
  <c r="H57" i="13"/>
  <c r="E57" i="13"/>
  <c r="F263" i="13" l="1"/>
  <c r="F77" i="13"/>
  <c r="F239" i="13"/>
  <c r="F247" i="13"/>
  <c r="F267" i="13"/>
  <c r="F150" i="13"/>
  <c r="F158" i="13"/>
  <c r="F166" i="13"/>
  <c r="F235" i="13"/>
  <c r="F251" i="13"/>
  <c r="F255" i="13"/>
  <c r="F182" i="13"/>
  <c r="F243" i="13"/>
  <c r="F259" i="13"/>
  <c r="F186" i="13"/>
  <c r="F154" i="13"/>
  <c r="F57" i="13"/>
  <c r="F146" i="13"/>
  <c r="F162" i="13"/>
  <c r="F178" i="13"/>
  <c r="F65" i="13"/>
  <c r="F61" i="13"/>
  <c r="F73" i="13"/>
  <c r="F70" i="13"/>
  <c r="F69" i="13" s="1"/>
  <c r="G65" i="13"/>
  <c r="E512" i="12"/>
  <c r="E511" i="12"/>
  <c r="E510" i="12"/>
  <c r="E509" i="12"/>
  <c r="E508" i="12"/>
  <c r="E506" i="12"/>
  <c r="E505" i="12"/>
  <c r="E504" i="12"/>
  <c r="E503" i="12"/>
  <c r="E502" i="12"/>
  <c r="E488" i="12"/>
  <c r="E487" i="12"/>
  <c r="E486" i="12"/>
  <c r="E485" i="12"/>
  <c r="E484" i="12"/>
  <c r="E482" i="12"/>
  <c r="E481" i="12"/>
  <c r="E480" i="12"/>
  <c r="E479" i="12"/>
  <c r="E478" i="12"/>
  <c r="H400" i="13"/>
  <c r="J400" i="13"/>
  <c r="G399" i="13"/>
  <c r="H399" i="13"/>
  <c r="I399" i="13"/>
  <c r="J399" i="13"/>
  <c r="K399" i="13"/>
  <c r="G398" i="13"/>
  <c r="H398" i="13"/>
  <c r="I398" i="13"/>
  <c r="J398" i="13"/>
  <c r="K398" i="13"/>
  <c r="H384" i="13"/>
  <c r="J384" i="13"/>
  <c r="H383" i="13"/>
  <c r="I383" i="13"/>
  <c r="J383" i="13"/>
  <c r="K383" i="13"/>
  <c r="H382" i="13"/>
  <c r="I382" i="13"/>
  <c r="J382" i="13"/>
  <c r="K382" i="13"/>
  <c r="G407" i="13"/>
  <c r="K404" i="13"/>
  <c r="I404" i="13" s="1"/>
  <c r="I400" i="13" s="1"/>
  <c r="F403" i="13"/>
  <c r="F399" i="13" s="1"/>
  <c r="F402" i="13"/>
  <c r="F398" i="13" s="1"/>
  <c r="J401" i="13"/>
  <c r="H401" i="13"/>
  <c r="E401" i="13"/>
  <c r="K388" i="13"/>
  <c r="I388" i="13" s="1"/>
  <c r="G388" i="13" s="1"/>
  <c r="G384" i="13" s="1"/>
  <c r="F387" i="13"/>
  <c r="F383" i="13" s="1"/>
  <c r="F386" i="13"/>
  <c r="F382" i="13" s="1"/>
  <c r="J385" i="13"/>
  <c r="H385" i="13"/>
  <c r="E385" i="13"/>
  <c r="H397" i="13" l="1"/>
  <c r="K381" i="13"/>
  <c r="G381" i="13"/>
  <c r="F397" i="13"/>
  <c r="K397" i="13"/>
  <c r="G397" i="13"/>
  <c r="I381" i="13"/>
  <c r="J381" i="13"/>
  <c r="H406" i="13"/>
  <c r="I407" i="13"/>
  <c r="J397" i="13"/>
  <c r="I397" i="13"/>
  <c r="I406" i="13"/>
  <c r="J407" i="13"/>
  <c r="K406" i="13"/>
  <c r="G406" i="13"/>
  <c r="H407" i="13"/>
  <c r="J406" i="13"/>
  <c r="K407" i="13"/>
  <c r="H381" i="13"/>
  <c r="I384" i="13"/>
  <c r="K400" i="13"/>
  <c r="E507" i="12"/>
  <c r="E483" i="12"/>
  <c r="F381" i="13"/>
  <c r="K384" i="13"/>
  <c r="E501" i="12"/>
  <c r="E477" i="12"/>
  <c r="K385" i="13"/>
  <c r="G404" i="13"/>
  <c r="G400" i="13" s="1"/>
  <c r="I401" i="13"/>
  <c r="K401" i="13"/>
  <c r="G385" i="13"/>
  <c r="F388" i="13"/>
  <c r="F384" i="13" s="1"/>
  <c r="I385" i="13"/>
  <c r="F404" i="13" l="1"/>
  <c r="F400" i="13" s="1"/>
  <c r="G401" i="13"/>
  <c r="F385" i="13"/>
  <c r="K14" i="2"/>
  <c r="F401" i="13" l="1"/>
  <c r="H46" i="13"/>
  <c r="H34" i="13" s="1"/>
  <c r="G46" i="13"/>
  <c r="E634" i="12" l="1"/>
  <c r="E633" i="12"/>
  <c r="E632" i="12"/>
  <c r="E631" i="12"/>
  <c r="E630" i="12"/>
  <c r="E592" i="12"/>
  <c r="E591" i="12"/>
  <c r="E590" i="12"/>
  <c r="E589" i="12"/>
  <c r="E623" i="12" l="1"/>
  <c r="E629" i="12"/>
  <c r="E396" i="12" l="1"/>
  <c r="E395" i="12"/>
  <c r="E394" i="12"/>
  <c r="E393" i="12"/>
  <c r="E378" i="12"/>
  <c r="E377" i="12"/>
  <c r="E376" i="12"/>
  <c r="E375" i="12"/>
  <c r="E374" i="12"/>
  <c r="E372" i="12"/>
  <c r="E371" i="12"/>
  <c r="E370" i="12"/>
  <c r="E369" i="12"/>
  <c r="E368" i="12"/>
  <c r="E366" i="12"/>
  <c r="E365" i="12"/>
  <c r="E364" i="12"/>
  <c r="E363" i="12"/>
  <c r="E362" i="12"/>
  <c r="E360" i="12"/>
  <c r="E359" i="12"/>
  <c r="E358" i="12"/>
  <c r="E357" i="12"/>
  <c r="E356" i="12"/>
  <c r="E354" i="12"/>
  <c r="E353" i="12"/>
  <c r="E352" i="12"/>
  <c r="E351" i="12"/>
  <c r="E350" i="12"/>
  <c r="E288" i="12"/>
  <c r="E287" i="12"/>
  <c r="E286" i="12"/>
  <c r="E285" i="12"/>
  <c r="E284" i="12"/>
  <c r="E282" i="12"/>
  <c r="E281" i="12"/>
  <c r="E280" i="12"/>
  <c r="E279" i="12"/>
  <c r="E276" i="12"/>
  <c r="E275" i="12"/>
  <c r="E274" i="12"/>
  <c r="E273" i="12"/>
  <c r="E272" i="12"/>
  <c r="E264" i="12"/>
  <c r="E263" i="12"/>
  <c r="E262" i="12"/>
  <c r="E261" i="12"/>
  <c r="E260" i="12"/>
  <c r="E258" i="12"/>
  <c r="E257" i="12"/>
  <c r="E256" i="12"/>
  <c r="E255" i="12"/>
  <c r="E254" i="12"/>
  <c r="E289" i="12" l="1"/>
  <c r="E283" i="12"/>
  <c r="E277" i="12"/>
  <c r="E271" i="12"/>
  <c r="E259" i="12"/>
  <c r="E251" i="12"/>
  <c r="E250" i="12"/>
  <c r="E249" i="12"/>
  <c r="E248" i="12"/>
  <c r="E247" i="12"/>
  <c r="E241" i="12"/>
  <c r="E239" i="12"/>
  <c r="E238" i="12"/>
  <c r="E237" i="12"/>
  <c r="E236" i="12"/>
  <c r="E235" i="12"/>
  <c r="E233" i="12"/>
  <c r="E232" i="12"/>
  <c r="E231" i="12"/>
  <c r="E230" i="12"/>
  <c r="E229" i="12"/>
  <c r="E227" i="12"/>
  <c r="E226" i="12"/>
  <c r="E225" i="12"/>
  <c r="E224" i="12"/>
  <c r="E223" i="12"/>
  <c r="E221" i="12"/>
  <c r="E220" i="12"/>
  <c r="E219" i="12"/>
  <c r="E218" i="12"/>
  <c r="E217" i="12"/>
  <c r="E161" i="12"/>
  <c r="E160" i="12"/>
  <c r="E159" i="12"/>
  <c r="E158" i="12"/>
  <c r="E157" i="12"/>
  <c r="E155" i="12"/>
  <c r="E154" i="12"/>
  <c r="E153" i="12"/>
  <c r="E152" i="12"/>
  <c r="E149" i="12"/>
  <c r="E148" i="12"/>
  <c r="E147" i="12"/>
  <c r="E146" i="12"/>
  <c r="E145" i="12"/>
  <c r="E137" i="12"/>
  <c r="E136" i="12"/>
  <c r="E135" i="12"/>
  <c r="E134" i="12"/>
  <c r="E133" i="12"/>
  <c r="E131" i="12"/>
  <c r="E130" i="12"/>
  <c r="E129" i="12"/>
  <c r="E128" i="12"/>
  <c r="E127" i="12"/>
  <c r="E46" i="12"/>
  <c r="E45" i="12"/>
  <c r="E44" i="12"/>
  <c r="E43" i="12"/>
  <c r="E40" i="12"/>
  <c r="E39" i="12"/>
  <c r="E38" i="12"/>
  <c r="E37" i="12"/>
  <c r="E34" i="12"/>
  <c r="E33" i="12"/>
  <c r="E32" i="12"/>
  <c r="E22" i="12"/>
  <c r="E21" i="12"/>
  <c r="E20" i="12"/>
  <c r="E19" i="12"/>
  <c r="E18" i="12"/>
  <c r="E16" i="12"/>
  <c r="E15" i="12"/>
  <c r="E14" i="12"/>
  <c r="E13" i="12"/>
  <c r="E246" i="12" l="1"/>
  <c r="E150" i="12"/>
  <c r="E156" i="12"/>
  <c r="E132" i="12"/>
  <c r="E144" i="12"/>
  <c r="E17" i="12"/>
  <c r="B36" i="10"/>
  <c r="C39" i="10"/>
  <c r="D39" i="10"/>
  <c r="E39" i="10"/>
  <c r="F39" i="10"/>
  <c r="G39" i="10"/>
  <c r="B38" i="10"/>
  <c r="B37" i="10"/>
  <c r="B39" i="10" l="1"/>
  <c r="E392" i="12"/>
  <c r="F216" i="13"/>
  <c r="G102" i="13"/>
  <c r="G98" i="13"/>
  <c r="G94" i="13"/>
  <c r="G90" i="13"/>
  <c r="G54" i="13"/>
  <c r="E42" i="12" s="1"/>
  <c r="E41" i="12" s="1"/>
  <c r="E36" i="12"/>
  <c r="E35" i="12" s="1"/>
  <c r="E30" i="12"/>
  <c r="E90" i="12" l="1"/>
  <c r="E588" i="12"/>
  <c r="E587" i="12" s="1"/>
  <c r="G34" i="13"/>
  <c r="E31" i="12"/>
  <c r="E29" i="12" s="1"/>
  <c r="F201" i="13" l="1"/>
  <c r="F200" i="13"/>
  <c r="F199" i="13"/>
  <c r="K198" i="13"/>
  <c r="J198" i="13"/>
  <c r="I198" i="13"/>
  <c r="H198" i="13"/>
  <c r="G198" i="13"/>
  <c r="E198" i="13"/>
  <c r="F198" i="13" l="1"/>
  <c r="F510" i="13"/>
  <c r="F509" i="13"/>
  <c r="F508" i="13"/>
  <c r="K507" i="13"/>
  <c r="J507" i="13"/>
  <c r="I507" i="13"/>
  <c r="H507" i="13"/>
  <c r="G507" i="13"/>
  <c r="E507" i="13"/>
  <c r="F507" i="13" l="1"/>
  <c r="F506" i="13"/>
  <c r="F505" i="13"/>
  <c r="F504" i="13"/>
  <c r="K503" i="13"/>
  <c r="J503" i="13"/>
  <c r="I503" i="13"/>
  <c r="H503" i="13"/>
  <c r="G503" i="13"/>
  <c r="E503" i="13"/>
  <c r="F482" i="13"/>
  <c r="F478" i="13" s="1"/>
  <c r="F481" i="13"/>
  <c r="F480" i="13"/>
  <c r="K479" i="13"/>
  <c r="J479" i="13"/>
  <c r="I479" i="13"/>
  <c r="H479" i="13"/>
  <c r="G479" i="13"/>
  <c r="E479" i="13"/>
  <c r="I24" i="15"/>
  <c r="H24" i="15"/>
  <c r="G24" i="15"/>
  <c r="H21" i="15"/>
  <c r="I21" i="15"/>
  <c r="K21" i="15"/>
  <c r="L21" i="15"/>
  <c r="M21" i="15"/>
  <c r="N21" i="15"/>
  <c r="O21" i="15"/>
  <c r="P21" i="15"/>
  <c r="G21" i="15"/>
  <c r="I25" i="14"/>
  <c r="J25" i="14"/>
  <c r="I24" i="14"/>
  <c r="J24" i="14"/>
  <c r="I19" i="14"/>
  <c r="I22" i="14" s="1"/>
  <c r="J19" i="14"/>
  <c r="J22" i="14" s="1"/>
  <c r="E19" i="14"/>
  <c r="F234" i="13"/>
  <c r="F233" i="13"/>
  <c r="F232" i="13"/>
  <c r="K231" i="13"/>
  <c r="J231" i="13"/>
  <c r="I231" i="13"/>
  <c r="H231" i="13"/>
  <c r="G231" i="13"/>
  <c r="E231" i="13"/>
  <c r="F145" i="13"/>
  <c r="F144" i="13"/>
  <c r="F143" i="13"/>
  <c r="K142" i="13"/>
  <c r="J142" i="13"/>
  <c r="I142" i="13"/>
  <c r="H142" i="13"/>
  <c r="G142" i="13"/>
  <c r="E142" i="13"/>
  <c r="J23" i="14" l="1"/>
  <c r="I23" i="14"/>
  <c r="F477" i="13"/>
  <c r="F231" i="13"/>
  <c r="H22" i="14"/>
  <c r="F503" i="13"/>
  <c r="F142" i="13"/>
  <c r="F479" i="13"/>
  <c r="F56" i="13"/>
  <c r="F55" i="13"/>
  <c r="F54" i="13"/>
  <c r="K53" i="13"/>
  <c r="J53" i="13"/>
  <c r="I53" i="13"/>
  <c r="H53" i="13"/>
  <c r="G53" i="13"/>
  <c r="E53" i="13"/>
  <c r="F53" i="13" l="1"/>
  <c r="H25" i="14"/>
  <c r="H24" i="14"/>
  <c r="J15" i="14"/>
  <c r="J18" i="14" s="1"/>
  <c r="I15" i="14"/>
  <c r="I18" i="14" s="1"/>
  <c r="G278" i="13"/>
  <c r="H278" i="13"/>
  <c r="I278" i="13"/>
  <c r="J278" i="13"/>
  <c r="K278" i="13"/>
  <c r="E278" i="13"/>
  <c r="G277" i="13"/>
  <c r="H277" i="13"/>
  <c r="I277" i="13"/>
  <c r="J277" i="13"/>
  <c r="K277" i="13"/>
  <c r="E277" i="13"/>
  <c r="F314" i="13"/>
  <c r="F310" i="13" s="1"/>
  <c r="F313" i="13"/>
  <c r="F309" i="13" s="1"/>
  <c r="F312" i="13"/>
  <c r="F308" i="13" s="1"/>
  <c r="K311" i="13"/>
  <c r="J311" i="13"/>
  <c r="I311" i="13"/>
  <c r="H311" i="13"/>
  <c r="G311" i="13"/>
  <c r="E311" i="13"/>
  <c r="F230" i="13"/>
  <c r="F229" i="13"/>
  <c r="F228" i="13"/>
  <c r="K227" i="13"/>
  <c r="J227" i="13"/>
  <c r="I227" i="13"/>
  <c r="H227" i="13"/>
  <c r="G227" i="13"/>
  <c r="E227" i="13"/>
  <c r="F226" i="13"/>
  <c r="F225" i="13"/>
  <c r="F224" i="13"/>
  <c r="K223" i="13"/>
  <c r="J223" i="13"/>
  <c r="I223" i="13"/>
  <c r="H223" i="13"/>
  <c r="G223" i="13"/>
  <c r="E223" i="13"/>
  <c r="F222" i="13"/>
  <c r="F221" i="13"/>
  <c r="F220" i="13"/>
  <c r="K219" i="13"/>
  <c r="J219" i="13"/>
  <c r="I219" i="13"/>
  <c r="H219" i="13"/>
  <c r="G219" i="13"/>
  <c r="E219" i="13"/>
  <c r="F218" i="13"/>
  <c r="F217" i="13"/>
  <c r="K215" i="13"/>
  <c r="J215" i="13"/>
  <c r="I215" i="13"/>
  <c r="H215" i="13"/>
  <c r="G215" i="13"/>
  <c r="E215" i="13"/>
  <c r="F212" i="13" l="1"/>
  <c r="F214" i="13"/>
  <c r="G209" i="13"/>
  <c r="G317" i="13" s="1"/>
  <c r="I210" i="13"/>
  <c r="I318" i="13" s="1"/>
  <c r="E209" i="13"/>
  <c r="E317" i="13" s="1"/>
  <c r="H209" i="13"/>
  <c r="H317" i="13" s="1"/>
  <c r="H23" i="14"/>
  <c r="K209" i="13"/>
  <c r="K317" i="13" s="1"/>
  <c r="I208" i="13"/>
  <c r="I316" i="13" s="1"/>
  <c r="H208" i="13"/>
  <c r="H316" i="13" s="1"/>
  <c r="J209" i="13"/>
  <c r="J317" i="13" s="1"/>
  <c r="E210" i="13"/>
  <c r="E318" i="13" s="1"/>
  <c r="H210" i="13"/>
  <c r="H318" i="13" s="1"/>
  <c r="K208" i="13"/>
  <c r="K316" i="13" s="1"/>
  <c r="G208" i="13"/>
  <c r="G316" i="13" s="1"/>
  <c r="I209" i="13"/>
  <c r="I317" i="13" s="1"/>
  <c r="K210" i="13"/>
  <c r="K318" i="13" s="1"/>
  <c r="G210" i="13"/>
  <c r="G318" i="13" s="1"/>
  <c r="H15" i="14"/>
  <c r="H18" i="14" s="1"/>
  <c r="J210" i="13"/>
  <c r="J318" i="13" s="1"/>
  <c r="J208" i="13"/>
  <c r="J316" i="13" s="1"/>
  <c r="E208" i="13"/>
  <c r="E316" i="13" s="1"/>
  <c r="I275" i="13"/>
  <c r="F219" i="13"/>
  <c r="F223" i="13"/>
  <c r="H275" i="13"/>
  <c r="K275" i="13"/>
  <c r="G275" i="13"/>
  <c r="J275" i="13"/>
  <c r="F215" i="13"/>
  <c r="F227" i="13"/>
  <c r="F311" i="13"/>
  <c r="G121" i="13"/>
  <c r="G205" i="13" s="1"/>
  <c r="H121" i="13"/>
  <c r="H205" i="13" s="1"/>
  <c r="I121" i="13"/>
  <c r="I205" i="13" s="1"/>
  <c r="E121" i="13"/>
  <c r="H120" i="13"/>
  <c r="H204" i="13" s="1"/>
  <c r="K120" i="13"/>
  <c r="K204" i="13" s="1"/>
  <c r="E120" i="13"/>
  <c r="J121" i="13"/>
  <c r="J205" i="13" s="1"/>
  <c r="K121" i="13"/>
  <c r="K205" i="13" s="1"/>
  <c r="E205" i="13"/>
  <c r="I120" i="13" l="1"/>
  <c r="I204" i="13" s="1"/>
  <c r="G120" i="13"/>
  <c r="G204" i="13" s="1"/>
  <c r="J120" i="13"/>
  <c r="J204" i="13" s="1"/>
  <c r="F197" i="13"/>
  <c r="F196" i="13"/>
  <c r="F195" i="13"/>
  <c r="K194" i="13"/>
  <c r="J194" i="13"/>
  <c r="I194" i="13"/>
  <c r="H194" i="13"/>
  <c r="G194" i="13"/>
  <c r="E194" i="13"/>
  <c r="F193" i="13"/>
  <c r="F192" i="13"/>
  <c r="F191" i="13"/>
  <c r="K190" i="13"/>
  <c r="J190" i="13"/>
  <c r="I190" i="13"/>
  <c r="H190" i="13"/>
  <c r="G190" i="13"/>
  <c r="E190" i="13"/>
  <c r="F141" i="13"/>
  <c r="F140" i="13"/>
  <c r="F139" i="13"/>
  <c r="K138" i="13"/>
  <c r="J138" i="13"/>
  <c r="I138" i="13"/>
  <c r="H138" i="13"/>
  <c r="G138" i="13"/>
  <c r="E138" i="13"/>
  <c r="F137" i="13"/>
  <c r="F136" i="13"/>
  <c r="F135" i="13"/>
  <c r="K134" i="13"/>
  <c r="J134" i="13"/>
  <c r="I134" i="13"/>
  <c r="H134" i="13"/>
  <c r="G134" i="13"/>
  <c r="E134" i="13"/>
  <c r="F133" i="13"/>
  <c r="F132" i="13"/>
  <c r="F131" i="13"/>
  <c r="K130" i="13"/>
  <c r="J130" i="13"/>
  <c r="I130" i="13"/>
  <c r="H130" i="13"/>
  <c r="G130" i="13"/>
  <c r="E130" i="13"/>
  <c r="E32" i="13"/>
  <c r="E31" i="13"/>
  <c r="G31" i="13"/>
  <c r="H31" i="13"/>
  <c r="I31" i="13"/>
  <c r="J31" i="13"/>
  <c r="K31" i="13"/>
  <c r="G32" i="13"/>
  <c r="H32" i="13"/>
  <c r="I32" i="13"/>
  <c r="J32" i="13"/>
  <c r="K32" i="13"/>
  <c r="G30" i="13"/>
  <c r="G114" i="13" s="1"/>
  <c r="H30" i="13"/>
  <c r="I30" i="13"/>
  <c r="J30" i="13"/>
  <c r="K30" i="13"/>
  <c r="F44" i="13"/>
  <c r="F43" i="13"/>
  <c r="F42" i="13"/>
  <c r="K41" i="13"/>
  <c r="J41" i="13"/>
  <c r="I41" i="13"/>
  <c r="H41" i="13"/>
  <c r="G41" i="13"/>
  <c r="E41" i="13"/>
  <c r="K85" i="13"/>
  <c r="J85" i="13"/>
  <c r="I85" i="13"/>
  <c r="H85" i="13"/>
  <c r="G85" i="13"/>
  <c r="F52" i="13"/>
  <c r="F51" i="13"/>
  <c r="F50" i="13"/>
  <c r="F34" i="13" s="1"/>
  <c r="K49" i="13"/>
  <c r="J49" i="13"/>
  <c r="I49" i="13"/>
  <c r="H49" i="13"/>
  <c r="G49" i="13"/>
  <c r="E49" i="13"/>
  <c r="F48" i="13"/>
  <c r="F47" i="13"/>
  <c r="F46" i="13"/>
  <c r="K45" i="13"/>
  <c r="J45" i="13"/>
  <c r="I45" i="13"/>
  <c r="H45" i="13"/>
  <c r="G45" i="13"/>
  <c r="E45" i="13"/>
  <c r="F175" i="13" l="1"/>
  <c r="E85" i="13"/>
  <c r="E30" i="13"/>
  <c r="E29" i="13" s="1"/>
  <c r="F49" i="13"/>
  <c r="F194" i="13"/>
  <c r="F190" i="13"/>
  <c r="F41" i="13"/>
  <c r="F130" i="13"/>
  <c r="E33" i="13"/>
  <c r="F138" i="13"/>
  <c r="F134" i="13"/>
  <c r="F45" i="13"/>
  <c r="K16" i="21"/>
  <c r="K17" i="21"/>
  <c r="K15" i="21"/>
  <c r="K13" i="21" l="1"/>
  <c r="J13" i="21"/>
  <c r="I13" i="21"/>
  <c r="H13" i="21"/>
  <c r="G13" i="21"/>
  <c r="F13" i="21"/>
  <c r="G25" i="15" l="1"/>
  <c r="G28" i="15" s="1"/>
  <c r="F21" i="17" l="1"/>
  <c r="I22" i="17"/>
  <c r="H22" i="17"/>
  <c r="G22" i="17"/>
  <c r="F22" i="17"/>
  <c r="E22" i="17"/>
  <c r="I21" i="17"/>
  <c r="H21" i="17"/>
  <c r="G21" i="17"/>
  <c r="E21" i="17"/>
  <c r="K16" i="8" l="1"/>
  <c r="K17" i="8"/>
  <c r="K15" i="8"/>
  <c r="K16" i="7"/>
  <c r="K17" i="7"/>
  <c r="K15" i="7"/>
  <c r="K16" i="19"/>
  <c r="K17" i="19"/>
  <c r="K15" i="19"/>
  <c r="K16" i="5"/>
  <c r="K17" i="5"/>
  <c r="K15" i="5"/>
  <c r="K16" i="4"/>
  <c r="K17" i="4"/>
  <c r="K15" i="4"/>
  <c r="K15" i="2"/>
  <c r="K16" i="2"/>
  <c r="F13" i="2"/>
  <c r="K15" i="3"/>
  <c r="K16" i="3"/>
  <c r="K17" i="3"/>
  <c r="G13" i="3"/>
  <c r="H13" i="3"/>
  <c r="I13" i="3"/>
  <c r="J13" i="3"/>
  <c r="F13" i="3"/>
  <c r="K13" i="3" l="1"/>
  <c r="H408" i="13" l="1"/>
  <c r="H405" i="13" s="1"/>
  <c r="J408" i="13"/>
  <c r="J405" i="13" s="1"/>
  <c r="F380" i="13"/>
  <c r="F376" i="13" s="1"/>
  <c r="F379" i="13"/>
  <c r="F375" i="13" s="1"/>
  <c r="F378" i="13"/>
  <c r="F374" i="13" s="1"/>
  <c r="K377" i="13"/>
  <c r="J377" i="13"/>
  <c r="I377" i="13"/>
  <c r="H377" i="13"/>
  <c r="G377" i="13"/>
  <c r="E377" i="13"/>
  <c r="F406" i="13" l="1"/>
  <c r="J373" i="13"/>
  <c r="H373" i="13"/>
  <c r="K373" i="13"/>
  <c r="I373" i="13"/>
  <c r="G373" i="13"/>
  <c r="E406" i="13"/>
  <c r="F377" i="13"/>
  <c r="F407" i="13" l="1"/>
  <c r="F373" i="13"/>
  <c r="E407" i="13"/>
  <c r="K408" i="13"/>
  <c r="K405" i="13" s="1"/>
  <c r="I408" i="13"/>
  <c r="I405" i="13" s="1"/>
  <c r="G408" i="13" l="1"/>
  <c r="G405" i="13" s="1"/>
  <c r="H25" i="15" l="1"/>
  <c r="H28" i="15" s="1"/>
  <c r="I25" i="15"/>
  <c r="I28" i="15" s="1"/>
  <c r="J25" i="15"/>
  <c r="J28" i="15" s="1"/>
  <c r="E245" i="12"/>
  <c r="E244" i="12"/>
  <c r="E243" i="12"/>
  <c r="E242" i="12"/>
  <c r="E118" i="12"/>
  <c r="E117" i="12"/>
  <c r="E116" i="12"/>
  <c r="E115" i="12"/>
  <c r="E114" i="12"/>
  <c r="E108" i="12"/>
  <c r="E112" i="12"/>
  <c r="E111" i="12"/>
  <c r="E110" i="12"/>
  <c r="E109" i="12"/>
  <c r="E106" i="12"/>
  <c r="E105" i="12"/>
  <c r="E104" i="12"/>
  <c r="E103" i="12"/>
  <c r="E102" i="12"/>
  <c r="E100" i="12"/>
  <c r="E99" i="12"/>
  <c r="E98" i="12"/>
  <c r="E97" i="12"/>
  <c r="E96" i="12"/>
  <c r="E94" i="12"/>
  <c r="E93" i="12"/>
  <c r="E92" i="12"/>
  <c r="E91" i="12"/>
  <c r="F408" i="13" l="1"/>
  <c r="F405" i="13" s="1"/>
  <c r="E408" i="13"/>
  <c r="E405" i="13" s="1"/>
  <c r="E373" i="13"/>
  <c r="E391" i="12"/>
  <c r="E107" i="12"/>
  <c r="E253" i="12"/>
  <c r="E355" i="12"/>
  <c r="E367" i="12"/>
  <c r="E361" i="12"/>
  <c r="E234" i="12"/>
  <c r="E222" i="12"/>
  <c r="E216" i="12"/>
  <c r="E113" i="12"/>
  <c r="E101" i="12"/>
  <c r="E95" i="12"/>
  <c r="E89" i="12"/>
  <c r="G518" i="13"/>
  <c r="H518" i="13"/>
  <c r="I518" i="13"/>
  <c r="J518" i="13"/>
  <c r="K518" i="13"/>
  <c r="G517" i="13"/>
  <c r="H517" i="13"/>
  <c r="I517" i="13"/>
  <c r="J517" i="13"/>
  <c r="K517" i="13"/>
  <c r="H516" i="13"/>
  <c r="I516" i="13"/>
  <c r="K516" i="13"/>
  <c r="H515" i="13" l="1"/>
  <c r="K515" i="13"/>
  <c r="I515" i="13"/>
  <c r="E397" i="13"/>
  <c r="E381" i="13"/>
  <c r="J475" i="13"/>
  <c r="G475" i="13"/>
  <c r="J516" i="13"/>
  <c r="J515" i="13" s="1"/>
  <c r="I475" i="13"/>
  <c r="K475" i="13"/>
  <c r="H475" i="13"/>
  <c r="G516" i="13"/>
  <c r="G515" i="13" s="1"/>
  <c r="E518" i="13"/>
  <c r="E517" i="13"/>
  <c r="F518" i="13" l="1"/>
  <c r="E349" i="12"/>
  <c r="E475" i="13"/>
  <c r="E516" i="13"/>
  <c r="E515" i="13" s="1"/>
  <c r="F516" i="13"/>
  <c r="F475" i="13" l="1"/>
  <c r="F517" i="13"/>
  <c r="F515" i="13" s="1"/>
  <c r="F298" i="13" l="1"/>
  <c r="F297" i="13"/>
  <c r="F296" i="13"/>
  <c r="F276" i="13" s="1"/>
  <c r="K295" i="13"/>
  <c r="J295" i="13"/>
  <c r="I295" i="13"/>
  <c r="H295" i="13"/>
  <c r="G295" i="13"/>
  <c r="F294" i="13"/>
  <c r="F293" i="13"/>
  <c r="F292" i="13"/>
  <c r="K291" i="13"/>
  <c r="J291" i="13"/>
  <c r="I291" i="13"/>
  <c r="H291" i="13"/>
  <c r="G291" i="13"/>
  <c r="F290" i="13"/>
  <c r="F289" i="13"/>
  <c r="F288" i="13"/>
  <c r="K287" i="13"/>
  <c r="J287" i="13"/>
  <c r="I287" i="13"/>
  <c r="H287" i="13"/>
  <c r="G287" i="13"/>
  <c r="F286" i="13"/>
  <c r="F285" i="13"/>
  <c r="F284" i="13"/>
  <c r="K283" i="13"/>
  <c r="J283" i="13"/>
  <c r="I283" i="13"/>
  <c r="H283" i="13"/>
  <c r="G283" i="13"/>
  <c r="F282" i="13"/>
  <c r="F278" i="13" s="1"/>
  <c r="F210" i="13" s="1"/>
  <c r="F318" i="13" s="1"/>
  <c r="F281" i="13"/>
  <c r="F280" i="13"/>
  <c r="K279" i="13"/>
  <c r="J279" i="13"/>
  <c r="I279" i="13"/>
  <c r="H279" i="13"/>
  <c r="G279" i="13"/>
  <c r="F129" i="13"/>
  <c r="F128" i="13"/>
  <c r="F127" i="13"/>
  <c r="F123" i="13" s="1"/>
  <c r="F119" i="13" s="1"/>
  <c r="K126" i="13"/>
  <c r="J126" i="13"/>
  <c r="I126" i="13"/>
  <c r="H126" i="13"/>
  <c r="G126" i="13"/>
  <c r="F108" i="13"/>
  <c r="F107" i="13"/>
  <c r="F106" i="13"/>
  <c r="K105" i="13"/>
  <c r="J105" i="13"/>
  <c r="I105" i="13"/>
  <c r="H105" i="13"/>
  <c r="G105" i="13"/>
  <c r="F104" i="13"/>
  <c r="F103" i="13"/>
  <c r="F102" i="13"/>
  <c r="K101" i="13"/>
  <c r="J101" i="13"/>
  <c r="I101" i="13"/>
  <c r="H101" i="13"/>
  <c r="G101" i="13"/>
  <c r="F100" i="13"/>
  <c r="F99" i="13"/>
  <c r="F98" i="13"/>
  <c r="K97" i="13"/>
  <c r="J97" i="13"/>
  <c r="I97" i="13"/>
  <c r="H97" i="13"/>
  <c r="G97" i="13"/>
  <c r="F96" i="13"/>
  <c r="F95" i="13"/>
  <c r="F94" i="13"/>
  <c r="K93" i="13"/>
  <c r="J93" i="13"/>
  <c r="I93" i="13"/>
  <c r="H93" i="13"/>
  <c r="G93" i="13"/>
  <c r="F92" i="13"/>
  <c r="F88" i="13" s="1"/>
  <c r="F91" i="13"/>
  <c r="F87" i="13" s="1"/>
  <c r="F90" i="13"/>
  <c r="K89" i="13"/>
  <c r="J89" i="13"/>
  <c r="I89" i="13"/>
  <c r="H89" i="13"/>
  <c r="G89" i="13"/>
  <c r="F40" i="13"/>
  <c r="F39" i="13"/>
  <c r="F38" i="13"/>
  <c r="K37" i="13"/>
  <c r="J37" i="13"/>
  <c r="I37" i="13"/>
  <c r="H37" i="13"/>
  <c r="G37" i="13"/>
  <c r="I15" i="13"/>
  <c r="I27" i="13" s="1"/>
  <c r="G14" i="13"/>
  <c r="G26" i="13" s="1"/>
  <c r="H14" i="13"/>
  <c r="H26" i="13" s="1"/>
  <c r="I14" i="13"/>
  <c r="I26" i="13" s="1"/>
  <c r="J14" i="13"/>
  <c r="J26" i="13" s="1"/>
  <c r="K14" i="13"/>
  <c r="K26" i="13" s="1"/>
  <c r="G13" i="13"/>
  <c r="G25" i="13" s="1"/>
  <c r="H13" i="13"/>
  <c r="H25" i="13" s="1"/>
  <c r="I13" i="13"/>
  <c r="J13" i="13"/>
  <c r="J25" i="13" s="1"/>
  <c r="K13" i="13"/>
  <c r="K25" i="13" s="1"/>
  <c r="I16" i="13"/>
  <c r="F23" i="13"/>
  <c r="F22" i="13"/>
  <c r="F21" i="13"/>
  <c r="K20" i="13"/>
  <c r="J20" i="13"/>
  <c r="I20" i="13"/>
  <c r="H20" i="13"/>
  <c r="G20" i="13"/>
  <c r="F277" i="13" l="1"/>
  <c r="F209" i="13" s="1"/>
  <c r="F317" i="13" s="1"/>
  <c r="F203" i="13"/>
  <c r="F120" i="13"/>
  <c r="F204" i="13" s="1"/>
  <c r="F125" i="13"/>
  <c r="F121" i="13" s="1"/>
  <c r="F205" i="13" s="1"/>
  <c r="F31" i="13"/>
  <c r="F115" i="13" s="1"/>
  <c r="F36" i="13"/>
  <c r="F32" i="13" s="1"/>
  <c r="F30" i="13"/>
  <c r="F114" i="13" s="1"/>
  <c r="F208" i="13"/>
  <c r="H114" i="13"/>
  <c r="I115" i="13"/>
  <c r="I521" i="13" s="1"/>
  <c r="K114" i="13"/>
  <c r="H115" i="13"/>
  <c r="H521" i="13" s="1"/>
  <c r="J114" i="13"/>
  <c r="K115" i="13"/>
  <c r="K521" i="13" s="1"/>
  <c r="G115" i="13"/>
  <c r="G521" i="13" s="1"/>
  <c r="I114" i="13"/>
  <c r="J115" i="13"/>
  <c r="J521" i="13" s="1"/>
  <c r="E275" i="13"/>
  <c r="E283" i="13"/>
  <c r="F287" i="13"/>
  <c r="E291" i="13"/>
  <c r="E295" i="13"/>
  <c r="I211" i="13"/>
  <c r="F279" i="13"/>
  <c r="K307" i="13"/>
  <c r="J211" i="13"/>
  <c r="E279" i="13"/>
  <c r="F283" i="13"/>
  <c r="K207" i="13"/>
  <c r="G207" i="13"/>
  <c r="K211" i="13"/>
  <c r="H211" i="13"/>
  <c r="F295" i="13"/>
  <c r="J307" i="13"/>
  <c r="I307" i="13"/>
  <c r="E373" i="12"/>
  <c r="J207" i="13"/>
  <c r="G211" i="13"/>
  <c r="G307" i="13"/>
  <c r="H307" i="13"/>
  <c r="G122" i="13"/>
  <c r="F93" i="13"/>
  <c r="E97" i="13"/>
  <c r="F101" i="13"/>
  <c r="E287" i="13"/>
  <c r="K122" i="13"/>
  <c r="F291" i="13"/>
  <c r="F37" i="13"/>
  <c r="H122" i="13"/>
  <c r="J122" i="13"/>
  <c r="F126" i="13"/>
  <c r="E93" i="13"/>
  <c r="I122" i="13"/>
  <c r="E89" i="13"/>
  <c r="E126" i="13"/>
  <c r="J33" i="13"/>
  <c r="J113" i="13" s="1"/>
  <c r="E101" i="13"/>
  <c r="F89" i="13"/>
  <c r="E115" i="13"/>
  <c r="I33" i="13"/>
  <c r="I113" i="13" s="1"/>
  <c r="E37" i="13"/>
  <c r="E116" i="13"/>
  <c r="E204" i="13" s="1"/>
  <c r="E202" i="13" s="1"/>
  <c r="F105" i="13"/>
  <c r="F97" i="13"/>
  <c r="E105" i="13"/>
  <c r="I24" i="13"/>
  <c r="K33" i="13"/>
  <c r="K113" i="13" s="1"/>
  <c r="G33" i="13"/>
  <c r="G113" i="13" s="1"/>
  <c r="H33" i="13"/>
  <c r="H113" i="13" s="1"/>
  <c r="E20" i="13"/>
  <c r="I12" i="13"/>
  <c r="I25" i="13"/>
  <c r="F20" i="13"/>
  <c r="E113" i="13" l="1"/>
  <c r="F118" i="13"/>
  <c r="F202" i="13"/>
  <c r="F207" i="13"/>
  <c r="F316" i="13"/>
  <c r="F85" i="13"/>
  <c r="F275" i="13"/>
  <c r="K315" i="13"/>
  <c r="H29" i="13"/>
  <c r="G29" i="13"/>
  <c r="J29" i="13"/>
  <c r="I29" i="13"/>
  <c r="K29" i="13"/>
  <c r="E126" i="12"/>
  <c r="E11" i="12"/>
  <c r="E240" i="12"/>
  <c r="F122" i="13"/>
  <c r="E211" i="13"/>
  <c r="E122" i="13"/>
  <c r="J315" i="13"/>
  <c r="E307" i="13"/>
  <c r="F307" i="13"/>
  <c r="I207" i="13"/>
  <c r="I315" i="13" s="1"/>
  <c r="G315" i="13"/>
  <c r="F211" i="13"/>
  <c r="H207" i="13"/>
  <c r="H315" i="13" s="1"/>
  <c r="F33" i="13"/>
  <c r="F113" i="13" s="1"/>
  <c r="F29" i="13"/>
  <c r="F315" i="13" l="1"/>
  <c r="E207" i="13"/>
  <c r="E315" i="13" s="1"/>
  <c r="E114" i="13"/>
  <c r="F17" i="13" l="1"/>
  <c r="F13" i="13" s="1"/>
  <c r="F25" i="13" s="1"/>
  <c r="F18" i="13"/>
  <c r="F14" i="13" s="1"/>
  <c r="F26" i="13" s="1"/>
  <c r="F521" i="13" s="1"/>
  <c r="E14" i="13"/>
  <c r="E26" i="13" s="1"/>
  <c r="E521" i="13" s="1"/>
  <c r="E13" i="13"/>
  <c r="E25" i="13" s="1"/>
  <c r="E520" i="13" s="1"/>
  <c r="G13" i="7" l="1"/>
  <c r="H13" i="7"/>
  <c r="I13" i="7"/>
  <c r="J13" i="7"/>
  <c r="K13" i="7"/>
  <c r="G13" i="19"/>
  <c r="H13" i="19"/>
  <c r="I13" i="19"/>
  <c r="J13" i="19"/>
  <c r="K13" i="19"/>
  <c r="F13" i="19"/>
  <c r="G13" i="2" l="1"/>
  <c r="K13" i="8" l="1"/>
  <c r="G19" i="13" l="1"/>
  <c r="H19" i="13"/>
  <c r="J19" i="13"/>
  <c r="K19" i="13"/>
  <c r="H16" i="13" l="1"/>
  <c r="H24" i="13" s="1"/>
  <c r="H15" i="13"/>
  <c r="G16" i="13"/>
  <c r="G24" i="13" s="1"/>
  <c r="G15" i="13"/>
  <c r="K16" i="13"/>
  <c r="K24" i="13" s="1"/>
  <c r="K15" i="13"/>
  <c r="J16" i="13"/>
  <c r="J24" i="13" s="1"/>
  <c r="J15" i="13"/>
  <c r="F19" i="13"/>
  <c r="J12" i="13" l="1"/>
  <c r="J27" i="13"/>
  <c r="G12" i="13"/>
  <c r="G27" i="13"/>
  <c r="K12" i="13"/>
  <c r="K27" i="13"/>
  <c r="H12" i="13"/>
  <c r="H27" i="13"/>
  <c r="E16" i="13"/>
  <c r="E24" i="13" s="1"/>
  <c r="E15" i="13"/>
  <c r="F16" i="13"/>
  <c r="F24" i="13" s="1"/>
  <c r="F15" i="13"/>
  <c r="F12" i="13" l="1"/>
  <c r="F27" i="13"/>
  <c r="E12" i="13"/>
  <c r="E27" i="13"/>
  <c r="E522" i="13" s="1"/>
  <c r="H116" i="13" l="1"/>
  <c r="H522" i="13" s="1"/>
  <c r="K116" i="13"/>
  <c r="K522" i="13" s="1"/>
  <c r="J116" i="13"/>
  <c r="J522" i="13" s="1"/>
  <c r="F116" i="13"/>
  <c r="F522" i="13" s="1"/>
  <c r="G116" i="13" l="1"/>
  <c r="G522" i="13" s="1"/>
  <c r="I116" i="13"/>
  <c r="I522" i="13" s="1"/>
  <c r="G13" i="8" l="1"/>
  <c r="H13" i="8"/>
  <c r="I13" i="8"/>
  <c r="J13" i="8"/>
  <c r="F13" i="8"/>
  <c r="J13" i="5"/>
  <c r="I13" i="5"/>
  <c r="H13" i="5"/>
  <c r="G13" i="5"/>
  <c r="F13" i="5"/>
  <c r="J13" i="4"/>
  <c r="I13" i="4"/>
  <c r="H13" i="4"/>
  <c r="G13" i="4"/>
  <c r="F13" i="4"/>
  <c r="J13" i="2"/>
  <c r="I13" i="2"/>
  <c r="H13" i="2"/>
  <c r="K13" i="2" l="1"/>
  <c r="K13" i="5"/>
  <c r="K13" i="4"/>
  <c r="E118" i="13" l="1"/>
  <c r="E519" i="13" s="1"/>
  <c r="J21" i="15"/>
  <c r="E228" i="12" l="1"/>
  <c r="G174" i="13" l="1"/>
  <c r="J174" i="13"/>
  <c r="F174" i="13"/>
  <c r="H174" i="13"/>
  <c r="K174" i="13"/>
  <c r="K119" i="13"/>
  <c r="K118" i="13" s="1"/>
  <c r="I174" i="13"/>
  <c r="J119" i="13"/>
  <c r="J118" i="13" s="1"/>
  <c r="G119" i="13"/>
  <c r="G118" i="13" s="1"/>
  <c r="F520" i="13"/>
  <c r="I119" i="13"/>
  <c r="I118" i="13" s="1"/>
  <c r="H119" i="13"/>
  <c r="H203" i="13" s="1"/>
  <c r="H520" i="13" s="1"/>
  <c r="H519" i="13" s="1"/>
  <c r="F519" i="13" l="1"/>
  <c r="J203" i="13"/>
  <c r="I203" i="13"/>
  <c r="I520" i="13" s="1"/>
  <c r="I519" i="13" s="1"/>
  <c r="H118" i="13"/>
  <c r="H202" i="13"/>
  <c r="H523" i="13"/>
  <c r="F523" i="13"/>
  <c r="G203" i="13"/>
  <c r="G520" i="13" s="1"/>
  <c r="G519" i="13" s="1"/>
  <c r="K203" i="13"/>
  <c r="K520" i="13" s="1"/>
  <c r="K519" i="13" s="1"/>
  <c r="J523" i="13"/>
  <c r="J202" i="13" l="1"/>
  <c r="J520" i="13"/>
  <c r="J519" i="13" s="1"/>
  <c r="I202" i="13"/>
  <c r="I523" i="13"/>
  <c r="G523" i="13"/>
  <c r="G202" i="13"/>
  <c r="K202" i="13"/>
  <c r="K523" i="13"/>
</calcChain>
</file>

<file path=xl/sharedStrings.xml><?xml version="1.0" encoding="utf-8"?>
<sst xmlns="http://schemas.openxmlformats.org/spreadsheetml/2006/main" count="2931" uniqueCount="566">
  <si>
    <t>Приложение № 1</t>
  </si>
  <si>
    <t>N п/п</t>
  </si>
  <si>
    <t>Единица измерения</t>
  </si>
  <si>
    <t>1.</t>
  </si>
  <si>
    <t>Процент по отношению к базовому году</t>
  </si>
  <si>
    <t>Процент</t>
  </si>
  <si>
    <t>Человек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</si>
  <si>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</si>
  <si>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Единиц</t>
  </si>
  <si>
    <t>2018 год</t>
  </si>
  <si>
    <t>2019 год</t>
  </si>
  <si>
    <t>Приложение № 2</t>
  </si>
  <si>
    <t>ПАСПОРТ ПОДПРОГРАММЫ I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</si>
  <si>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</si>
  <si>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</si>
  <si>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</si>
  <si>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 xml:space="preserve">Всего:        </t>
  </si>
  <si>
    <t xml:space="preserve">в том числе:  </t>
  </si>
  <si>
    <t>Средства бюджета Московской области</t>
  </si>
  <si>
    <t>Средства Федерального бюджета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</si>
  <si>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</si>
  <si>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</si>
  <si>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</si>
  <si>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Приложение № 3</t>
  </si>
  <si>
    <t>ПАСПОРТ ПОДПРОГРАММЫ II</t>
  </si>
  <si>
    <t>Приложение № 4</t>
  </si>
  <si>
    <t>ПАСПОРТ ПОДПРОГРАММЫ III</t>
  </si>
  <si>
    <t>Приложение № 5</t>
  </si>
  <si>
    <t>ПАСПОРТ ПОДПРОГРАММЫ IV</t>
  </si>
  <si>
    <t>Приложение № 6</t>
  </si>
  <si>
    <t>ПАСПОРТ ПОДПРОГРАММЫ V</t>
  </si>
  <si>
    <t>Приложение № 7</t>
  </si>
  <si>
    <t>ПАСПОРТ ПОДПРОГРАММЫ VI</t>
  </si>
  <si>
    <t>Приложение № 8</t>
  </si>
  <si>
    <t>«Обеспечивающая подпрограмма»</t>
  </si>
  <si>
    <t>ПАСПОРТ ПОДПРОГРАММЫ VII</t>
  </si>
  <si>
    <t>Приложение № 9</t>
  </si>
  <si>
    <t xml:space="preserve">  </t>
  </si>
  <si>
    <t>ПАСПОРТ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</si>
  <si>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</si>
  <si>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</si>
  <si>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</si>
  <si>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</si>
  <si>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Расходы (тыс. рублей)</t>
  </si>
  <si>
    <t>Всего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</si>
  <si>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</si>
  <si>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</si>
  <si>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</si>
  <si>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Комплектование книжного фонда</t>
  </si>
  <si>
    <t>Организация гастролей</t>
  </si>
  <si>
    <t xml:space="preserve">Наименование   мероприятия    
подпрограммы
</t>
  </si>
  <si>
    <t xml:space="preserve">Расчет необходимых финансовых ресурсов на реализацию мероприятия </t>
  </si>
  <si>
    <t xml:space="preserve">Общий объем финансовых  
ресурсов, необходимых   
для реализации мероприятия, в том числе по годам
</t>
  </si>
  <si>
    <t>Приложение № 11</t>
  </si>
  <si>
    <t xml:space="preserve">Итого         </t>
  </si>
  <si>
    <t>Комитет по культуре</t>
  </si>
  <si>
    <t xml:space="preserve">Средства Федерального бюджета </t>
  </si>
  <si>
    <t>Итого по подпрограмме:</t>
  </si>
  <si>
    <t>Итого: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</si>
  <si>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</si>
  <si>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</si>
  <si>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</si>
  <si>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 xml:space="preserve">Источники     
финансирования
</t>
  </si>
  <si>
    <t xml:space="preserve">Всего 
(тыс. 
руб.) 
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</si>
  <si>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</si>
  <si>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</si>
  <si>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</si>
  <si>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</si>
  <si>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</si>
  <si>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</si>
  <si>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Средства  бюджета Московской области    </t>
  </si>
  <si>
    <t>1.2</t>
  </si>
  <si>
    <t>2.1</t>
  </si>
  <si>
    <t>2.2</t>
  </si>
  <si>
    <t>2.3</t>
  </si>
  <si>
    <t>1.2.1</t>
  </si>
  <si>
    <t>1.1</t>
  </si>
  <si>
    <t xml:space="preserve">Средства     бюджета Московской области </t>
  </si>
  <si>
    <t>Приложение № 12</t>
  </si>
  <si>
    <t>Предельная стоимость объекта,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</si>
  <si>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</si>
  <si>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</si>
  <si>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</si>
  <si>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Всего:</t>
  </si>
  <si>
    <t>1</t>
  </si>
  <si>
    <t>Приложение № 13</t>
  </si>
  <si>
    <t>Наименование муниципального образования/Адрес объекта (Наименование объекта)</t>
  </si>
  <si>
    <t>Финансирование, в том числе распределение межбюджетных трансфертов из бюджета Московской области, тыс. рублей</t>
  </si>
  <si>
    <t>МЕТОДИКА РАСЧЕТА ЗНАЧЕНИЙ ПОКАЗАТЕЛЕЙ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</si>
  <si>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</si>
  <si>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</si>
  <si>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</si>
  <si>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</si>
  <si>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 xml:space="preserve">процент 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</si>
  <si>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</si>
  <si>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</si>
  <si>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2019 год </t>
  </si>
  <si>
    <t xml:space="preserve">Всего </t>
  </si>
  <si>
    <t>Источники финансирования муниципальной программы</t>
  </si>
  <si>
    <t xml:space="preserve">Всего, в том числе:        </t>
  </si>
  <si>
    <t xml:space="preserve">«Развитие культуры Рузского городского округа» </t>
  </si>
  <si>
    <t>на 2018-2022 годы»</t>
  </si>
  <si>
    <t>«РАЗВИТИЕ КУЛЬТУРЫ РУЗСКОГО ГОРОДСКОГО ОКРУГА</t>
  </si>
  <si>
    <t>НА 2018-2022 г.г.»</t>
  </si>
  <si>
    <t>Муниципальное казенное учреждение Рузского городского округа «Комитет по культуре»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</si>
  <si>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</si>
  <si>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Подпрограмма II «Развитие музейного дела и народных художественных промыслов в Рузском городском округе»</t>
  </si>
  <si>
    <t>Подпрограмма III «Развитие библиотечного дела в Рузском городском округе»</t>
  </si>
  <si>
    <t>Подпрограмма IV «Развитие самодеятельного творчества и поддержка основных форм культурно-досуговой деятельности в  Рузском городском округе»</t>
  </si>
  <si>
    <t>Подпрограмма VI  «Укрепление материально-технической базы  муниципальных учреждений культуры  Рузского городского округа»</t>
  </si>
  <si>
    <t>2020 год</t>
  </si>
  <si>
    <t>2021 год</t>
  </si>
  <si>
    <t>2022 год</t>
  </si>
  <si>
    <t xml:space="preserve">Количество посетителей муниципальных музеев </t>
  </si>
  <si>
    <t>Увеличение количества предоставляемых  муниципальными библиотеками  муниципальных услуг в электронном виде</t>
  </si>
  <si>
    <t xml:space="preserve">Увеличение числа посетителей парков культуры и отдыха </t>
  </si>
  <si>
    <t>Доля населения, участвующего в коллективах народного творчества и школах искусств*</t>
  </si>
  <si>
    <t>Количество объектов культуры, построенных/реконструированных в текущем году</t>
  </si>
  <si>
    <t xml:space="preserve">Единица   измерения     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</si>
  <si>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</si>
  <si>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</si>
  <si>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процент</t>
  </si>
  <si>
    <t>единица</t>
  </si>
  <si>
    <t>процент по отношению к базовому году</t>
  </si>
  <si>
    <t>«РАЗВИТИЕ КУЛЬТУРЫ РУЗСКОГО ГОРОДСКОГО ОКРУГА НА  2018-2022 гг.»</t>
  </si>
  <si>
    <t>Подпрограмма II «Развитие музейного дела и народных художественных промыслов в собственности Рузского городского округа»</t>
  </si>
  <si>
    <t>Подпрограмма III «Развитие библиотечного дела в Рузского городского округе»</t>
  </si>
  <si>
    <t>Подпрограмма IV «Развитие самодеятельного творчества и поддержка основных форм культурно-досуговой деятельности в Рузского городского округе»</t>
  </si>
  <si>
    <t>Подпрограмма VI  «Укрепление материально-технической базы  муниципальных учреждений культуры Рузского городского округа»</t>
  </si>
  <si>
    <t xml:space="preserve"> «Сохранение, использование, популяризация объектов культурного наследия, находящихся в собственности Рузского городского округа»</t>
  </si>
  <si>
    <t>МКУ РГО «Комитет по культуре»</t>
  </si>
  <si>
    <t xml:space="preserve">Средства бюджета Рузского Городского округа  </t>
  </si>
  <si>
    <t>На срок с 2018-2022гг.</t>
  </si>
  <si>
    <t xml:space="preserve">Средства бюджета Рузского городского округа   </t>
  </si>
  <si>
    <t>Увеличение доли объектов культурного наследия, находящихся на территории Рузского городского округа, по которым проведены работы по сохранению, использованию, популяризации муниципальной охране, в общем количестве объектов культурного наследия, нуждающихся в указанных работах</t>
  </si>
  <si>
    <t xml:space="preserve">Обеспечение роста числа посетителей библиотек </t>
  </si>
  <si>
    <t xml:space="preserve">2022 год       </t>
  </si>
  <si>
    <t>Средства бюджета Рузского Городского округа</t>
  </si>
  <si>
    <t>Увеличение количества посетителей концертных мероприятий</t>
  </si>
  <si>
    <t>Увеличение количества концертных мероприятий</t>
  </si>
  <si>
    <t xml:space="preserve">Средства бюджета Рузского городского округа  </t>
  </si>
  <si>
    <t xml:space="preserve"> «Укрепление материально-технической базы  муниципальных учреждений культуры Рузского городского округа»</t>
  </si>
  <si>
    <t xml:space="preserve">Средства бюджета Рузского городского округа     </t>
  </si>
  <si>
    <t xml:space="preserve">Средства бюджета Рузского городского округа    </t>
  </si>
  <si>
    <t xml:space="preserve"> «РАЗВИТИЕ КУЛЬТУРЫ РУЗСКОГО ГОРОДСКОГО ОКРУГА НА 2018-2022 ГГ.»</t>
  </si>
  <si>
    <t>Средства бюджета Рузского городского округа</t>
  </si>
  <si>
    <t>Средства бюджета  Московской области</t>
  </si>
  <si>
    <t>2018-2022г</t>
  </si>
  <si>
    <t xml:space="preserve">2020 год </t>
  </si>
  <si>
    <t xml:space="preserve">Сроки       
исполнения 
мероприятия
</t>
  </si>
  <si>
    <t>Объем финансирования по годам ( тыс. руб.)</t>
  </si>
  <si>
    <t>Средства      бюджета Рузского городского округа</t>
  </si>
  <si>
    <t>Средства  бюджета Рузского городского округа</t>
  </si>
  <si>
    <t>1.3</t>
  </si>
  <si>
    <t>1.4</t>
  </si>
  <si>
    <t>1.5</t>
  </si>
  <si>
    <t>1.7</t>
  </si>
  <si>
    <t>1.8</t>
  </si>
  <si>
    <t xml:space="preserve">Средства     бюджета Рузского городского округа </t>
  </si>
  <si>
    <t xml:space="preserve">Средства бюджета Московской области     </t>
  </si>
  <si>
    <t xml:space="preserve"> Увеличение общего количества посетителей муниципальных музеев</t>
  </si>
  <si>
    <t>Организация культурно-досуговой работы  в Рузском городском округе</t>
  </si>
  <si>
    <t>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сферы культуры современным непроизводственным оборудованием</t>
  </si>
  <si>
    <t xml:space="preserve"> Подпрограмма VIII «Обеспечивающая подпрограмма»</t>
  </si>
  <si>
    <t>Обеспечение эффективного выполнения полномочий  в  Рузском городском округе</t>
  </si>
  <si>
    <t xml:space="preserve">2021 год </t>
  </si>
  <si>
    <t xml:space="preserve">2022 год </t>
  </si>
  <si>
    <t>Объем бюджетных ассигнований определяется на основании проектно-сметной документации</t>
  </si>
  <si>
    <t>Средства Рузского городского округа</t>
  </si>
  <si>
    <t xml:space="preserve">Количество установленных информационных надписей и обозначений на объекты культурного наследия, находящихся в собственности Московской области  </t>
  </si>
  <si>
    <t>Количество объектов культурного наследия, находящихся в собственности Московской области, на которых установлены информационные надписи   и обозначения в текущем году</t>
  </si>
  <si>
    <t>Статистические источники</t>
  </si>
  <si>
    <t xml:space="preserve">Реестр информационных надписей   и обозначений на объектах культурного наследия, находящихся в собственности Московской области </t>
  </si>
  <si>
    <t>Количество посетителей в отчетном году в тыс. чел.</t>
  </si>
  <si>
    <t>Отчет музея</t>
  </si>
  <si>
    <t>Тыс. человек</t>
  </si>
  <si>
    <t xml:space="preserve">В% = Укотч/Укбаз х 100%, 
где:
В% – количество предоставляемых муниципальными библиотеками муниципальных услуг в электронном виде;
Укотч – количество предоставляемых муниципальными библиотеками муниципальных услуг в электронном виде в отчетном периоде;
Укбаз – количество предоставляемых муниципальными библиотеками муниципальных услуг в электронном виде в базовом периоде
</t>
  </si>
  <si>
    <t xml:space="preserve">Ежеквартальные отчеты по предоставлению муниципальных услуг в электронном виде </t>
  </si>
  <si>
    <t>Увеличение количества зрителей рассчитывается по формуле:
N=N_п.г+1%N_п.г.
Где:
N_п.г. – значение прошлого года</t>
  </si>
  <si>
    <t xml:space="preserve">Формы 9-НК и 12-НК, внутриведомственная отчетность учреждений культуры </t>
  </si>
  <si>
    <t>N=N_п.г+1%N_п.г.
Где:
N_п.г. – значение прошлого года</t>
  </si>
  <si>
    <t xml:space="preserve">Внутриведомственная отчетность учреждений культуры </t>
  </si>
  <si>
    <t xml:space="preserve">Формы -НК и 1-ДМШ, 1ДО- годовые, внутриведомственная отчетность учреждений культуры </t>
  </si>
  <si>
    <t>Количество парков, получивших правовой статус юридического лица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</si>
  <si>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</si>
  <si>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Количество парков, соответствующих требованиям Регионального паркового стандарта</t>
  </si>
  <si>
    <t>Постановление Правительства Московской области от 23.12.2013 № 1098/55 «Об утверждении «Указания. Региональный парковый стандарт Московской области»,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</si>
  <si>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</si>
  <si>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</t>
  </si>
  <si>
    <t xml:space="preserve">Днорм.мун=Кнорм.мун/Кмун-100 ,
где:
 Кнорм.мун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соответствующих нормальному уровню энергоэффективности и выше (A, B, C, D), единица;
 Кмун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единица.
</t>
  </si>
  <si>
    <t>Акт о приемке выполненных работ (форма № КС-2), справка о стоимости выполненных работ и затрат (форма № КС-3)</t>
  </si>
  <si>
    <t>Ск = Зк /Дмо х 100%,
где:
Ск -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области;
Зк - средняя заработная плата работников муниципальных учреждений культуры;
Дмо – среднемесячный доход от трудовой деятельности Московской области</t>
  </si>
  <si>
    <t>Форма федерального статистического наблюдения № ЗП-культура  «Сведения о численности и оплате труда работников сферы культуры по категориям персонала», утвержденная приказом Росстата от 30.11.2015 № 594 «Об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№ 597»</t>
  </si>
  <si>
    <t xml:space="preserve"> Обеспечение выполнения функций муниципальных музеев  </t>
  </si>
  <si>
    <t xml:space="preserve">Организация библиотечного обслуживания населения муниципальными библиотеками </t>
  </si>
  <si>
    <t>Всего, в том числе по годам:</t>
  </si>
  <si>
    <t>Мероприятий</t>
  </si>
  <si>
    <t>Обеспечение выполнения функций муниципальных домов культуры, центров искусств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</si>
  <si>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</si>
  <si>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ВСЕГО ПО ПРОГРАММЕ: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</si>
  <si>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</si>
  <si>
    <t xml:space="preserve">Количество усадеб, переданных в аренду на условиях восстановления         
  </t>
  </si>
  <si>
    <t>«Развитие культуры Рузского городского округа» на 2018 – 2022 г.г.»</t>
  </si>
  <si>
    <t xml:space="preserve"> «Развитие культуры Рузского городского округа» на 2018 – 2022 г.г.»</t>
  </si>
  <si>
    <r>
      <t xml:space="preserve"> «Развитие культуры 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городского округа» на 2018 – 2022 г.г.»</t>
    </r>
  </si>
  <si>
    <t xml:space="preserve">Прирост количества выставочных проектов относительно уровня 2012 года </t>
  </si>
  <si>
    <t xml:space="preserve">Увп% = ВПо / ВПп  х 100%,
где:
Увп% - количество выставочных проектов по отношению к 2012 году;
ВПо – количество выставочных проектов в отчетном году;
ВПп -  количество выставочных проектов в 2012 году . </t>
  </si>
  <si>
    <t>Повышение качества жизни населения Рузского округа путем развития услуг в сфере культуры</t>
  </si>
  <si>
    <r>
      <t>Заместитель Главы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Рузского городского округа И.А. Шиломаева </t>
    </r>
  </si>
  <si>
    <t>человек</t>
  </si>
  <si>
    <t>ПЛАНИРУЕМЫЕ РЕЗУЛЬТАТЫ РЕАЛИЗАЦИИ МУНИЦИПАЛЬНОЙ ПРОГРАММЫ РУЗСКОГО ГОРОДСКОГО ОКРУГА</t>
  </si>
  <si>
    <t xml:space="preserve"> к муниципальной программе Рузского городского округа </t>
  </si>
  <si>
    <t xml:space="preserve"> к муниципальной программе Рузского городского округа  </t>
  </si>
  <si>
    <t xml:space="preserve"> к муниципальной программе Рузского городского округа</t>
  </si>
  <si>
    <t>ПЕРЕЧЕНЬ МЕРОПРИЯТИЙ МУНИЦИПАЛЬНОЙ ПРОГРАММЫ РУЗСКОГО ГОРОДСКОГО ОКРУГА</t>
  </si>
  <si>
    <t>Муниципальной программы «Развитие культуры Рузского городского округа на 2018-2022гг.»</t>
  </si>
  <si>
    <t>мероприятий</t>
  </si>
  <si>
    <t>«Развитие музейного дела и народных художественных промыслов в Рузском городском округе»</t>
  </si>
  <si>
    <t>«Развитие самодеятельного творчества и поддержка основных форм культурно-досуговой деятельности в Рузском городском округе»</t>
  </si>
  <si>
    <t>«Развитие библиотечного дела в Рузском городском округе»</t>
  </si>
  <si>
    <r>
      <t>Подпрограмма III «Развитие библиотечного дела в Рузско</t>
    </r>
    <r>
      <rPr>
        <b/>
        <sz val="10"/>
        <rFont val="Times New Roman"/>
        <family val="1"/>
        <charset val="204"/>
      </rPr>
      <t>м</t>
    </r>
    <r>
      <rPr>
        <b/>
        <sz val="10"/>
        <color theme="1"/>
        <rFont val="Times New Roman"/>
        <family val="1"/>
        <charset val="204"/>
      </rPr>
      <t xml:space="preserve"> городском округе»</t>
    </r>
  </si>
  <si>
    <r>
      <t>Подпрограмма IV «Развитие самодеятельного творчества и поддержка основных форм культурно-досуговой деятельности в Рузском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городском округе»</t>
    </r>
  </si>
  <si>
    <t>Подпрограмма II «Развитие музейного дела и народных художественных промыслов в Рузского городском округе»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</si>
  <si>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</si>
  <si>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МУНИЦИПАЛЬНАЯ ПРОГРАММА РУЗСКОГО ГОРОДСКОГО ОКРУГА</t>
  </si>
  <si>
    <t>Подпрограмма V «Развитие парков культуры и отдыха в Рузском городском округе»</t>
  </si>
  <si>
    <t xml:space="preserve"> «Развитие парков культуры и отдыха в Рузском городском округе»</t>
  </si>
  <si>
    <t>Подпрограмма VII «Создание условий для развития туризма в  Рузском городском округе»</t>
  </si>
  <si>
    <t>Подпрограмма  VIII  «Обеспечивающая подпрограмма»</t>
  </si>
  <si>
    <t>Объем платных туристских услуг, оказанных населению (в т.ч. объем платных услуг гостиниц и аналогичных средств размещения)</t>
  </si>
  <si>
    <t>млн. руб.</t>
  </si>
  <si>
    <t>Число граждан, размещенных в коллективных средствах размещения</t>
  </si>
  <si>
    <t>тыс. человек</t>
  </si>
  <si>
    <t>№ п/п</t>
  </si>
  <si>
    <t>Планируемые результаты реализации муниципальной программы</t>
  </si>
  <si>
    <t>Тип показателя</t>
  </si>
  <si>
    <t>Номер основного мероприятия в перечне мероприятий программы (подпрограммы)</t>
  </si>
  <si>
    <t>Доля населения, участвующего в коллективах народного творчества и школах искусств</t>
  </si>
  <si>
    <t>Соответствие нормативу обеспеченности парками культуры и отдыха *</t>
  </si>
  <si>
    <t>* Приоритетные показатели</t>
  </si>
  <si>
    <t>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</si>
  <si>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Источники  финансирования    подпрограммы по  годам реализации и  главным распорядителям бюджетных средств, в том числе по годам:</t>
  </si>
  <si>
    <t xml:space="preserve"> «Подпрограмма VII «Создание условий для развития туризма в  Рузском городском округе»</t>
  </si>
  <si>
    <t>ПАСПОРТ ПОДПРОГРАММЫ VIII</t>
  </si>
  <si>
    <t>Приложение № 14</t>
  </si>
  <si>
    <t xml:space="preserve">Мероприятия 
программы
(подпрограммы)
</t>
  </si>
  <si>
    <t xml:space="preserve">Объем          
финансирования 
мероприятия в году, предшествующему году начала реализации программы
(тыс. руб.)*
</t>
  </si>
  <si>
    <t>Подпрограмма VIII «Обеспечивающая подпрограмма»</t>
  </si>
  <si>
    <t xml:space="preserve"> «Подпрограмма VII «Создание условий для развития туризма в Рузском городском округе»</t>
  </si>
  <si>
    <t xml:space="preserve"> 1.  Основное мероприятие</t>
  </si>
  <si>
    <t>1. Основное мероприятие</t>
  </si>
  <si>
    <t xml:space="preserve">2. Основное мероприятие  </t>
  </si>
  <si>
    <t xml:space="preserve"> 1. Основное мероприятие</t>
  </si>
  <si>
    <t xml:space="preserve"> 1. Основное мероприятие  </t>
  </si>
  <si>
    <t>1.1.3</t>
  </si>
  <si>
    <t>1.2.2</t>
  </si>
  <si>
    <t>Развитие парков культуры и отдыха</t>
  </si>
  <si>
    <t>Управление благоустройства</t>
  </si>
  <si>
    <t>Увеличение туристского и экскурсионного потока в  Рузском городском округе</t>
  </si>
  <si>
    <t>Развитие рынка туристских услуг на территории Рузского городского округа и создание благоприятных условий для развития внутреннего и въездного туризма</t>
  </si>
  <si>
    <t>2.4</t>
  </si>
  <si>
    <t xml:space="preserve"> Развитие туристской инфраструктуры</t>
  </si>
  <si>
    <t>Средства бюджета  Рузского городского округа</t>
  </si>
  <si>
    <t>3.1</t>
  </si>
  <si>
    <t>3 Основное мероприятие</t>
  </si>
  <si>
    <t>2 Основное мероприятие</t>
  </si>
  <si>
    <t>1.2.3</t>
  </si>
  <si>
    <t>1.2.4</t>
  </si>
  <si>
    <t>1.2.5</t>
  </si>
  <si>
    <t>1.2.6</t>
  </si>
  <si>
    <t>Субсидии муниципальным учреждениям на иные цели</t>
  </si>
  <si>
    <t>Реставрация объектов культурного наследия, находящихся в собственности Рузского городского округа</t>
  </si>
  <si>
    <t>Подпрограммы VI «Укрепление материально-технической базы муниципальных учреждений культуры Рузского городского округа»</t>
  </si>
  <si>
    <t>Муниципальной программы  «Развитие культуры Рузского городского округа на 2018-2022гг.»</t>
  </si>
  <si>
    <t>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</si>
  <si>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строительства/реконструкции/муниципальной собственности</t>
  </si>
  <si>
    <t>Мощность/прирост мощности объекта (кв. метр, погонный метр, место, койко-место и т.д.)</t>
  </si>
  <si>
    <t>Профинансировано на 01.01._____ тыс. руб.</t>
  </si>
  <si>
    <t>Наименование главного распорядителя средств бюджета Московской области</t>
  </si>
  <si>
    <t>Всего по мероприятию</t>
  </si>
  <si>
    <t xml:space="preserve">Адресный перечень объектов капитального ремонта (ремонта) финансирование которых предусмотрено </t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</si>
  <si>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Администрация Рузского городского округа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</si>
  <si>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Администрация Рузского городского округа</t>
    </r>
  </si>
  <si>
    <t>Виды работ (капитальный ремонт/ ремонт, вид/тип объекта</t>
  </si>
  <si>
    <t>Объем выполняемых работ</t>
  </si>
  <si>
    <t>Период проведения работ</t>
  </si>
  <si>
    <t>2017-2018гг</t>
  </si>
  <si>
    <r>
      <t>1395м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/                200 мест</t>
    </r>
  </si>
  <si>
    <t xml:space="preserve">2018 год </t>
  </si>
  <si>
    <t>217-2019гг</t>
  </si>
  <si>
    <r>
      <t>На 1600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</si>
  <si>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2</t>
  </si>
  <si>
    <t>Финансирование из Бюджета Рузского городского округа</t>
  </si>
  <si>
    <t>I.</t>
  </si>
  <si>
    <t>Финансирование с привлечением субсидий из бюджета Московской области</t>
  </si>
  <si>
    <t>II.</t>
  </si>
  <si>
    <t xml:space="preserve"> Подпрограмма VII «Создание условий для развития туризма в Рузском городском округе»</t>
  </si>
  <si>
    <t>Подпрограмма VII «Создание условий для развития туризма в Рузском городском округе»</t>
  </si>
  <si>
    <t>2.</t>
  </si>
  <si>
    <t>Тр  = Yn/Y0 х 100%,
где:
Тр - темп роста значений показателей эффективности реализации Подпрограммы VII;
Yn – значение показателя на конец реализации программы;
Y0 – базовое значение показателя</t>
  </si>
  <si>
    <t>Форма № 1- КСР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</si>
  <si>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Форма № 1- услуги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</si>
  <si>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Млн. руб</t>
  </si>
  <si>
    <t>Тыс. чел.</t>
  </si>
  <si>
    <t>Отраслевой показатель</t>
  </si>
  <si>
    <t>Культура</t>
  </si>
  <si>
    <t>Администрация Рузского городского округа</t>
  </si>
  <si>
    <t>Заработная плата сотрудников отдела туризм 2 чел. ФОТ год 1071.8, в т.ч. мат.пом. К отпуску 57400.00 руб., стимулирующие выплаты - 120.5 т.р. Начисление на оплату труда 323.7 руб.</t>
  </si>
  <si>
    <t>1.9</t>
  </si>
  <si>
    <t>1.10</t>
  </si>
  <si>
    <t>Указ президента Российской Федерации</t>
  </si>
  <si>
    <t>Обращение Губернатора Московской области</t>
  </si>
  <si>
    <t>Приоритетный показатель</t>
  </si>
  <si>
    <t>Модернизация материально-технической базы муниципальных  учреждений клубного типа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</si>
  <si>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 xml:space="preserve">3. Основное мероприятие  </t>
  </si>
  <si>
    <t>Модернизация материально-технической базы муниципальных  музеева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</si>
  <si>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>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</si>
  <si>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3.1 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</si>
  <si>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Количество созданных парков культуры и отдыха на территории Рузского городского округа</t>
  </si>
  <si>
    <t>Количество благоустроенных парков культуры и отдыха на территории Рузского городского округа</t>
  </si>
  <si>
    <t>Но = Фо / Нп x 100, где                                                                                             где:                                                                                                                               Но - соответствие нормативу обеспеченности парками культуры и отдыха;                                                                                                                         Нп - нормативная                                                                                                   Фо - фактическая обеспеченность парками культуры и отдыхапотребность;</t>
  </si>
  <si>
    <t>Обращение Губернатора Московской области
приоритетный показатель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</si>
  <si>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07.12.2016 № 764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культуры»</t>
  </si>
  <si>
    <t>Обеспечение деятельности учреждений в части расходов на информационно-комуникационные технологии</t>
  </si>
  <si>
    <t>Подписка на периодические издания</t>
  </si>
  <si>
    <t>Услуги типографии</t>
  </si>
  <si>
    <t>Уборка снега</t>
  </si>
  <si>
    <t>Обеспечение деятельности учреждений в части приобретения материальных запасов</t>
  </si>
  <si>
    <t>Уборка прилегающей территории</t>
  </si>
  <si>
    <t>Сервисное обслуживание автомобиля</t>
  </si>
  <si>
    <t xml:space="preserve"> Реставрация одежды сцены</t>
  </si>
  <si>
    <t>Ружаночка - 250 тыс руб, ЦКС-250 тыс. руб.</t>
  </si>
  <si>
    <t>Обеспечение деятельности учреждений в части расходов на информационно-коммуникационные технологии</t>
  </si>
  <si>
    <t>Обеспечение деятельности учреждений в части приобретения основных средств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</si>
  <si>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</si>
  <si>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</si>
  <si>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</si>
  <si>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</si>
  <si>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</si>
  <si>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</si>
  <si>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</si>
  <si>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</si>
  <si>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1.1.7 Подписка на периодические издания</t>
  </si>
  <si>
    <t>1.1.8 Услуги типографии</t>
  </si>
  <si>
    <t>1.1.9 Уборка снега</t>
  </si>
  <si>
    <t>1.1.10 Обеспечение деятельности учреждений в части приобретения материальных запасов</t>
  </si>
  <si>
    <t>1.1.11 Обеспечение деятельности учреждений в части приобретения основных средств</t>
  </si>
  <si>
    <t xml:space="preserve"> Обеспечение деятельности учреждений в части приобретения основных средств</t>
  </si>
  <si>
    <t>1.1.12</t>
  </si>
  <si>
    <t>1.1.13</t>
  </si>
  <si>
    <t>1.1.14</t>
  </si>
  <si>
    <t>1.1.8.  Уборка прилегающей территории</t>
  </si>
  <si>
    <t>Страхование автогражданской ответственности</t>
  </si>
  <si>
    <t>Подпрограмма VI  «Укрепление материально-технической базы муниципальных учреждений культуры Рузского городского округа»</t>
  </si>
  <si>
    <t>Обеспечение деятельности учреждений в части оплаты труда</t>
  </si>
  <si>
    <t>1.1.1 Обеспечение деятельности учреждений в части оплаты труда</t>
  </si>
  <si>
    <t xml:space="preserve"> 1.1.1.Обеспечение деятельности учреждений в части оплаты труда</t>
  </si>
  <si>
    <t>Обеспечение деятельности учреждений в части оплаты коммунальных услуг</t>
  </si>
  <si>
    <t>1.1.3 Обеспечение деятельности учреждений в части оплаты коммунальных услуг</t>
  </si>
  <si>
    <t xml:space="preserve">Обеспечение деятельности учреждений в части расходов на текущее содержание имущества </t>
  </si>
  <si>
    <t xml:space="preserve">Обеспечение деятельности учреждений в части расходов на текущее содержание имущества   </t>
  </si>
  <si>
    <t xml:space="preserve">Обеспечение деятельности учреждений в части расходов на текущее содержание имущества    </t>
  </si>
  <si>
    <t>1.1.4 Обеспечение деятельности учреждений в части расходов на текущее содержание имущества</t>
  </si>
  <si>
    <t>1.1.4  Обеспечение деятельности учреждений в части расходов на текущее содержание имущества</t>
  </si>
  <si>
    <t xml:space="preserve">1.1.4 Обеспечение деятельности учреждений в части расходов на текущее содержание имущества    </t>
  </si>
  <si>
    <t xml:space="preserve">Обеспечение деятельности учреждений в части уплаты налогов, сборов  </t>
  </si>
  <si>
    <t xml:space="preserve">1.1.5 Обеспечение деятельности учреждений в части уплаты налогов, сборов  </t>
  </si>
  <si>
    <t>1.1.11 Комплектование книжного фонда</t>
  </si>
  <si>
    <t>Мероприятия по противопожарной безопасности  и антитеррористической защищенности</t>
  </si>
  <si>
    <t xml:space="preserve">1.2.1 Мероприятия по противопожарной безопасности  и антитеррористической защищенности </t>
  </si>
  <si>
    <t xml:space="preserve">Мероприятия по противопожарной безопасности  и антитеррористической защищенности </t>
  </si>
  <si>
    <t xml:space="preserve">Подготовка к отопительному сезону </t>
  </si>
  <si>
    <t xml:space="preserve">Мероприятия по охране труда </t>
  </si>
  <si>
    <t>1.2.2 Подготовка к отопительному сезону</t>
  </si>
  <si>
    <t xml:space="preserve">1.2.3 Мероприятия по охране труда </t>
  </si>
  <si>
    <t xml:space="preserve">1.2.2 Подготовка к отопительному сезону </t>
  </si>
  <si>
    <t>1.2.5 Обеспечение деятельности учреждений в части приобретения основных средств</t>
  </si>
  <si>
    <t>Совокупность расходов на оплату труда 13 штатных ед.</t>
  </si>
  <si>
    <t>Проведение мероприятий каких: Открытие парка на летний период,день защиты детей, день молодежи.</t>
  </si>
  <si>
    <t>Приобретение ЭЦП для МСЭД и ЕАСУЗ</t>
  </si>
  <si>
    <t>Повышение квалификации</t>
  </si>
  <si>
    <t>Налог на имущество  - 500 руб*4 кв=2000 руб, Налог на экологию - 500 руб*4 кв= 2000 руб, Прочие платежи ( пени, оплата госпошлины) - 11000 на 12 месяцев.</t>
  </si>
  <si>
    <t>Объем финансового обеспечения выполнения на зп и налоги МКУ РГО Комитет по культуре- 8 ставок, Фонд Зп - 4180 000 руб. на 12 месяцев. Налоги - 1 270 000  на 12 мес. Итого фонд 5450 000 руб.</t>
  </si>
  <si>
    <t>Расходы на повышение квалификации 2чел*50 000= 100 000 руб.</t>
  </si>
  <si>
    <t>Проведение мероприятий согласно календарному плану -600 000 руб.</t>
  </si>
  <si>
    <t>Софинансорование расходов на повышение заработной платы работникам муниципальных учреждений культуры</t>
  </si>
  <si>
    <t>1.1.2 Софинансорование расходов на повышение заработной платы работникам муниципальных учреждений культуры</t>
  </si>
  <si>
    <t>Снос строений в целях строительства дома культуры по адресу: МО, Рузский городской округ, д. Нестерово</t>
  </si>
  <si>
    <t>Вынос электрических сетей</t>
  </si>
  <si>
    <t>Зарплата бюджетников - отношение средней заработной платы работников 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</si>
  <si>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Зарплата бюджетников - 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</si>
  <si>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МАУ "Издательский дом "Подмосковье - запад"</t>
  </si>
  <si>
    <t>Обеспечение деятельности учреждений в части  приобретения основных средств</t>
  </si>
  <si>
    <t xml:space="preserve">Проведение  мероприятий </t>
  </si>
  <si>
    <t>Мониторинг туристских ресурсов и объектов индустрии</t>
  </si>
  <si>
    <t>Организация участия в Российских и международных туристических выставках, форумах (оплата взносов)</t>
  </si>
  <si>
    <t>Проведение информационного тура в Рузский городской округ</t>
  </si>
  <si>
    <t>Сопровождение информационного туристического сайта</t>
  </si>
  <si>
    <t xml:space="preserve"> Приобретение лицензии программы "Медиалогия"( Стоимость права пользования системой составляет 33 т.р. в месяц * 12 мес = 396 т.р.) для систематического сбора и обработки информации по туриндустрии, которая может быть использована для улучшения процесса принятия решения, для информирования общественно</t>
  </si>
  <si>
    <t xml:space="preserve">2 выставки
Оплата брендирования, полиграфическая продукция, форма для сотрудников, кепки, банданы, аренда выставочного места
</t>
  </si>
  <si>
    <t xml:space="preserve">ТУР РГО-300000,00
Транспортная доставка автобусами, проживание участников, питание участников, брендировние и аренда зала пресс-конференции
</t>
  </si>
  <si>
    <t xml:space="preserve">Размещение релизов в региональных и федеральных СМИ 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</si>
  <si>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</t>
    </r>
    <r>
      <rPr>
        <sz val="9"/>
        <color rgb="FF000000"/>
        <rFont val="Times New Roman"/>
        <family val="1"/>
        <charset val="204"/>
      </rPr>
      <t xml:space="preserve">Электроэнергия - 46,4 тыс. руб.;                                Тепловая энергия - 227,8 тыс. руб.;                           Холодное водоснабжение - 5,8 тыс. руб.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</t>
    </r>
    <r>
      <rPr>
        <sz val="9"/>
        <color rgb="FF000000"/>
        <rFont val="Times New Roman"/>
        <family val="1"/>
        <charset val="204"/>
      </rPr>
      <t xml:space="preserve">                 Электроэнергия - 60 тыс. руб.               </t>
    </r>
  </si>
  <si>
    <r>
      <t xml:space="preserve">Расходы Рузского краеведческого музея:                  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 - 18,5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Налог на имущество - 5 тыс. руб. </t>
    </r>
    <r>
      <rPr>
        <i/>
        <sz val="9"/>
        <color rgb="FF000000"/>
        <rFont val="Times New Roman"/>
        <family val="1"/>
        <charset val="204"/>
      </rPr>
      <t xml:space="preserve">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 - 5 тыс. руб.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</si>
  <si>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Подписка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33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Подписка - 10 тыс. руб.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</si>
  <si>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Уборка снега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40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Уборка снега - 15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</si>
  <si>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Канцелярские товары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>30 тыс. руб.;                               Хозяйственные товары - 20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Канцелярские товары - 30 тыс. руб.;                               Хозяйственные товары - 20 тыс. руб.;                            ГСМ - 600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</si>
  <si>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 xml:space="preserve">Огнезащитная обработка </t>
    </r>
    <r>
      <rPr>
        <i/>
        <sz val="9"/>
        <color rgb="FF000000"/>
        <rFont val="Times New Roman"/>
        <family val="1"/>
        <charset val="204"/>
      </rPr>
      <t xml:space="preserve">- </t>
    </r>
    <r>
      <rPr>
        <sz val="9"/>
        <color rgb="FF000000"/>
        <rFont val="Times New Roman"/>
        <family val="1"/>
        <charset val="204"/>
      </rPr>
      <t>22 тыс. руб.;                               Замеры сопротивления - 10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Огнезащитная обработка - 35 тыс. руб.;                               Замеры сопротивления - 10 тыс. руб.;                            Заправка огнетушителей - 8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</si>
  <si>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Повышение квалификации - 50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</t>
    </r>
    <r>
      <rPr>
        <sz val="9"/>
        <color rgb="FF000000"/>
        <rFont val="Times New Roman"/>
        <family val="1"/>
        <charset val="204"/>
      </rPr>
      <t xml:space="preserve">        Повышение квалификации - 50 тыс. руб.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</si>
  <si>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Подписка на периодические издания - 1 300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</si>
  <si>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Подписка на периодические издания- 200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</si>
  <si>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Уборка снега - 200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</si>
  <si>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Страхование автогражданской ответственности - 20,0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</si>
  <si>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Сервисное обслуживание автомобиля - 50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</si>
  <si>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>Реставрация одежды сцены - 200,0 тыс. руб.</t>
    </r>
  </si>
  <si>
    <r>
      <t xml:space="preserve">Централизованная клубная система:                        </t>
    </r>
    <r>
      <rPr>
        <sz val="10"/>
        <color rgb="FF000000"/>
        <rFont val="Times New Roman"/>
        <family val="1"/>
        <charset val="204"/>
      </rPr>
      <t>Земеры сопротивления - 134 тыс. руб.;                 Пропитка противопожарными составами деревянных конструкций - 300 тыс. руб.; Перезаправка огнетушителей - 30 тыс. руб.; Обучение пожарно-техническому минимому - 36 тыс. руб.</t>
    </r>
  </si>
  <si>
    <r>
      <t xml:space="preserve">Централизованная клубная система:                </t>
    </r>
    <r>
      <rPr>
        <sz val="10"/>
        <color rgb="FF000000"/>
        <rFont val="Times New Roman"/>
        <family val="1"/>
        <charset val="204"/>
      </rPr>
      <t>Промывка опрессовка систем отоплений - 500 тыс. руб.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</si>
  <si>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         Повышение квалификации - 100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</si>
  <si>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t>Обеспечение деятельности учреждений в части уплаты налогов, сборов</t>
  </si>
  <si>
    <t>2.1 Организация гастролей</t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</si>
  <si>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Фонд на з/пл (625,2 тыс. руб.) и налоги (188,8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</si>
  <si>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Фонд на з/пл (2988,5 тыс. руб.) и налоги (902,5 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</si>
  <si>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Фонд на з/пл (303,4 тыс. руб.) и налоги (91,6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</si>
  <si>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Фонд на з/пл (1450,1 тыс. руб.) и налоги (437,9  тыс. руб.)</t>
    </r>
  </si>
  <si>
    <r>
      <rPr>
        <i/>
        <sz val="10"/>
        <color rgb="FF000000"/>
        <rFont val="Times New Roman"/>
        <family val="1"/>
        <charset val="204"/>
      </rPr>
      <t xml:space="preserve">Рузского краеведческого музея- </t>
    </r>
    <r>
      <rPr>
        <sz val="10"/>
        <color rgb="FF000000"/>
        <rFont val="Times New Roman"/>
        <family val="1"/>
        <charset val="204"/>
      </rPr>
      <t xml:space="preserve">Фонд на з/пл (274,2 тыс. руб.) и налоги (82,8 тыс. руб.)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Музей Зои Космодемьянской - </t>
    </r>
    <r>
      <rPr>
        <sz val="10"/>
        <color rgb="FF000000"/>
        <rFont val="Times New Roman"/>
        <family val="1"/>
        <charset val="204"/>
      </rPr>
      <t>Фонд на з/пл (187,4 тыс. руб.) и налоги (56,6 тыс. руб.)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</si>
  <si>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Спецоценка условий труда - 32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</t>
    </r>
    <r>
      <rPr>
        <sz val="9"/>
        <color rgb="FF000000"/>
        <rFont val="Times New Roman"/>
        <family val="1"/>
        <charset val="204"/>
      </rPr>
      <t xml:space="preserve">                   Спецоценка условий труда - 12 тыс. руб.;                                                                                                                                         </t>
    </r>
  </si>
  <si>
    <r>
      <t xml:space="preserve">Централизованная клубная система:                   </t>
    </r>
    <r>
      <rPr>
        <sz val="10"/>
        <color rgb="FF000000"/>
        <rFont val="Times New Roman"/>
        <family val="1"/>
        <charset val="204"/>
      </rPr>
      <t>Спецоценка условий труда - 150 тыс. руб.</t>
    </r>
  </si>
  <si>
    <t>1.1.11 Страхование автогражданской ответственности</t>
  </si>
  <si>
    <t>1.1.12 Сервисное обслуживание автомобиля</t>
  </si>
  <si>
    <t>1.1.13  Реставрация одежды сцены</t>
  </si>
  <si>
    <t>Проведение ремонтных работ зданий и сооружений</t>
  </si>
  <si>
    <t>2.2 Вынос электрических сетей</t>
  </si>
  <si>
    <t>2.3 Снос строений в целях строительства дома культуры по адресу: МО, Рузский городской округ, д. Нестерово</t>
  </si>
  <si>
    <t>1.1.</t>
  </si>
  <si>
    <t>1.2.</t>
  </si>
  <si>
    <t>1.1 Обеспечение деятельности учреждений в части оплаты труда</t>
  </si>
  <si>
    <t>1.2 Обеспечение деятельности учреждений в части уплаты налогов, сборов</t>
  </si>
  <si>
    <t>1.3 Обеспечение деятельности учреждений в части расходов на информационно-коммуникационные технологии</t>
  </si>
  <si>
    <t>1.4 Обеспечение деятельности учреждений в части расходов на текущее содержание</t>
  </si>
  <si>
    <t>1.5 Обеспечение деятельности учреждений в части приобретения материальных запасов</t>
  </si>
  <si>
    <t>1.6 Обеспечение деятельности учреждений в части приобретения основных средств</t>
  </si>
  <si>
    <t>Проведение мероприятий</t>
  </si>
  <si>
    <t>Обеспечение деятельности учреждений в части расходов на  информационно-коммуникационные технологии</t>
  </si>
  <si>
    <t>1.2 Обеспечение деятельности учреждений в части оплаты коммунальных услуг</t>
  </si>
  <si>
    <t>1.3 Проведение мероприятий</t>
  </si>
  <si>
    <t>1.6 Обеспечение деятельности учреждений в части расходов на  информационно-коммуникационные технологии</t>
  </si>
  <si>
    <t>1.7 Обеспечение деятельности учреждения в частии обучения и повышения квалификации.</t>
  </si>
  <si>
    <t>1.8 Обеспечение деятельности учреждений в части приобретения основных средств</t>
  </si>
  <si>
    <t>1.10 Софинансорование расходов на повышение заработной платы работникам муниципальных учреждений культуры</t>
  </si>
  <si>
    <t>1.2.5. Обеспечение деятельности учреждений в части приобретения основных средств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</si>
  <si>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Подиумы одноярусные - 15,5 тыс. руб.;                            Подиумы двухъярусные - 9,0 тыс. руб.;                            Столы музейные - 25,0 тыс. руб.          </t>
    </r>
  </si>
  <si>
    <t>Отношение среднемесячной заработной платы работников муниципальных учреждений в сфере культуры за 2018 год к среднемесяной заработной плате указаной категории  работников за 2017 год</t>
  </si>
  <si>
    <t>коэффициент</t>
  </si>
  <si>
    <t>-</t>
  </si>
  <si>
    <t xml:space="preserve"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</t>
  </si>
  <si>
    <t>Коэффициэнт</t>
  </si>
  <si>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З</t>
    </r>
    <r>
      <rPr>
        <sz val="10"/>
        <color theme="1"/>
        <rFont val="Times New Roman"/>
        <family val="1"/>
        <charset val="204"/>
      </rPr>
      <t>18 /</t>
    </r>
    <r>
      <rPr>
        <sz val="12"/>
        <color theme="1"/>
        <rFont val="Times New Roman"/>
        <family val="1"/>
        <charset val="204"/>
      </rPr>
      <t xml:space="preserve"> З</t>
    </r>
    <r>
      <rPr>
        <sz val="10"/>
        <color theme="1"/>
        <rFont val="Times New Roman"/>
        <family val="1"/>
        <charset val="204"/>
      </rPr>
      <t xml:space="preserve">17 ,
где:
</t>
    </r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- отношение средней заработной платы работников муниципальных учреждений культуры за 2018год к средней заработной плате за 2017 год.;
З18 - средняя заработная плата работников муниципальных учреждений культуры за 2018 год ;
З17 - средняя заработная плата работников муниципальных учреждений культуры за 2017 год </t>
    </r>
  </si>
  <si>
    <r>
      <t xml:space="preserve">Объем финансового обеспечения выполнения на зп и налоги: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sz val="10"/>
        <color rgb="FF000000"/>
        <rFont val="Times New Roman"/>
        <family val="1"/>
        <charset val="204"/>
      </rPr>
      <t xml:space="preserve">- 20,16 ставки, Фонд Зп - 9 995 ,0 тыс. руб.                                                         </t>
    </r>
    <r>
      <rPr>
        <i/>
        <sz val="10"/>
        <color rgb="FF000000"/>
        <rFont val="Times New Roman"/>
        <family val="1"/>
        <charset val="204"/>
      </rPr>
      <t>Музей Зои Космодемьянской</t>
    </r>
    <r>
      <rPr>
        <sz val="10"/>
        <color rgb="FF000000"/>
        <rFont val="Times New Roman"/>
        <family val="1"/>
        <charset val="204"/>
      </rPr>
      <t xml:space="preserve"> - 13 ставок , Фонд ЗП - 6 809,0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</si>
  <si>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Повышение квалификации - 200 тыс. руб.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</si>
  <si>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Промывка опрессовка системы отопления -48,7 тыс. руб.;                                                                                 Ремонт системы отопления здания - 51,3 тыс. руб.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</t>
    </r>
    <r>
      <rPr>
        <sz val="9"/>
        <color rgb="FF000000"/>
        <rFont val="Times New Roman"/>
        <family val="1"/>
        <charset val="204"/>
      </rPr>
      <t xml:space="preserve">                   Промывка опрессовка системы отопления -45 тыс. руб.;              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</si>
  <si>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Услуги типографии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21,00 тыс. руб.;                                Услуги по изготовлению печатной продукции - 11 тыс. руб.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Услуги типографии - 30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</si>
  <si>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t>3.1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</si>
  <si>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 xml:space="preserve">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мероприятиями </t>
  </si>
  <si>
    <t>ЭФФЕКТИВНОСТИ РЕАЛИЗАЦИИ ПРОГРАММЫ РУЗСКОГО ГОРОДСКОГО ОКРУГА «РАЗВИТИЕ КУЛЬТУРЫ РУЗСКОГО ГОРОДСКОГО ОКРУГА» НА 2018-2022 годы</t>
  </si>
  <si>
    <t xml:space="preserve">Обеспечение деятельности учреждений в части расходов на ИКТ </t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</si>
  <si>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             Подключение к сети интернет - 200 тыс. руб.</t>
    </r>
  </si>
  <si>
    <t>Приобретение сувенирной продукции "Руза город исторический" и "Руза заповедная"</t>
  </si>
  <si>
    <t>2.5</t>
  </si>
  <si>
    <t>Приобретение оборудования и расходных материалов к оборудованию для обеспечения деятельности отдела и обеспечения проведения мероприятий и фестивалей событийного туризма (Принтер, ноутбук, картриджи, кабели, фотобумага и прочие расходные материалы)</t>
  </si>
  <si>
    <t>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</si>
  <si>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>4 тиража х 5000 экз.(изготовление в типографии, распространение журнала, трудовое соглашение на верстку и редактуру</t>
  </si>
  <si>
    <t>Канцелярские принадлежности, моющие средства, хозтовары - 37 000 руб. бумага для офисной техники – 13 000руб.</t>
  </si>
  <si>
    <t xml:space="preserve">Мероприятием </t>
  </si>
  <si>
    <t>Информационное сопровождение туристской деятельности в регионе и на федеральном уровне (издание журнала "Руза Заповедная")</t>
  </si>
  <si>
    <t>Техническое и информационное сопровождение информационного туристического сайта городского округа Руза "ruzatur.ru"; оплата хостингов и доменов;  редизайн сайта ; услуги по внутренней и внешней оптимизации сайта, в т.ч. поисковой оптимизации; создание дополнительных модулей для сайта; иные работы,связанные с усовершенствованием и модернизацией сайта</t>
  </si>
  <si>
    <t>1.1.6 Обеспечение деятельности учреждений в части расходов на информационно-коммуникационные технологии</t>
  </si>
  <si>
    <t>1.2.4 Обеспечение деятельности учреждений в части обучения и повышения квалификации</t>
  </si>
  <si>
    <t>Обеспечение деятельности учреждений в части обучения и повышения квалификации</t>
  </si>
  <si>
    <t>1.1.14 Проведение мероприятий</t>
  </si>
  <si>
    <t>1.9 Проведение ремонтных работ зданий и сооружений</t>
  </si>
  <si>
    <t>1.7 Обеспечение деятельности учреждений в части обучения и повышения квалификации</t>
  </si>
  <si>
    <t xml:space="preserve">1.8 Проведение мероприятий </t>
  </si>
  <si>
    <t xml:space="preserve">Проведение мероприятий </t>
  </si>
  <si>
    <t xml:space="preserve">Уборка снега </t>
  </si>
  <si>
    <t>1.5 Уборка снега</t>
  </si>
  <si>
    <t>1.2.6 Обеспечение деятельности учреждений в части расходов на информационно-коммуникационные технологии</t>
  </si>
  <si>
    <t>Обеспечение деятельности учреждения в части обучения и повышения квалификации.</t>
  </si>
  <si>
    <t>Обеспечение деятельности учреждений в части расходов на текущее содержание имущества</t>
  </si>
  <si>
    <t>Доля библиотек, соответствующих единым Требованиям к условиям деятельности библиотек Московской области</t>
  </si>
  <si>
    <t xml:space="preserve">Дб= КБобщ / КБстр*100                                                                                      Дб- доля библиотек, соответствующих единым Требованиям к условиям деятельности библиотек Московской области;                           КБобщ - общее количество иблиотек в муниципальном образовании;     КБстр - количество библиотек в муниципальном образовании, соответствующих единым Требованиям к условиям деятельности библиотек                             </t>
  </si>
  <si>
    <t>Ежеквартальные отчеты по количеству библиотек</t>
  </si>
  <si>
    <t xml:space="preserve">СОБЫТИЙНЫЙ ТУРИЗМ - фестивали (Молочная река, Руза-город исторический, Контрнаступление, Руза-щит страны): Баннер на металической основе, фотопечать, рамки для фото.
Для всех событийных фестивалей приобретаются разово палатки торговые (15 шт.), палатка пресс-центра ТИЦ "Руза заповедная(1 шт), набор пластиковой мебели, приобретение генератора, брендирование площадок (банеры для сцены, наклейки на машины,флаги, афиши)
В помощь в организации событийных фестивалей входит приобретение воздушных шаров с гелием и на палочке, приобретение призов для победителей в квестах(игры и маски), приобретение (изготовление) грамот, дипломов, букетов цветов, оплата аренды мобильных туалетов, сувенирная продукция, буклеты,  издание (печать) книги об истории Рузы,  брендирование зала пресс - конференции
</t>
  </si>
  <si>
    <t>Приобретение сувенирной продукции в рамках праздника "690 лет-Рузе" и бренда "Руза заповедная": кружки керамические с нанесением логотипов, значки закатные, памятный значок 690 лет-Рузе, шариковая ручка с логотипом (ЭКО ручка), часы, корзины, упаковка сувенироной корзины, бочонки, брелоки, банданы, кепки с логотипом, открытки с историческими видами Рузы, перекидной календарь настольный (настенный) сувенирный,  ежедневник, керамика "Руза заповедная", кубки (статуэтки) для награждения, флажки на подставке и на палочке, сувенирная виньетка</t>
  </si>
  <si>
    <t xml:space="preserve">Изготовление буклетов, флагштоков, роллапов, мобильной рекламно-информационной конструкции для  событийных фестивалей и прочей полиграфической продукции
</t>
  </si>
  <si>
    <t>1.2 Обеспечение деятельности учреждений в части  приобретения основных средств</t>
  </si>
  <si>
    <t xml:space="preserve">1.3 Проведение  мероприятий </t>
  </si>
  <si>
    <t>1.4 Мониторинг туристских ресурсов и объектов туриндустрии</t>
  </si>
  <si>
    <t>1.5 Приобретение сувенирной продукции "Руза город исторический" и Руза заповедная"</t>
  </si>
  <si>
    <t xml:space="preserve">1.6 Обеспечение деятельности учреждений в части расходов на ИКТ </t>
  </si>
  <si>
    <t>2.1 Организация участия в Российских и международных туристических выставках, форумах (оплата взносов)</t>
  </si>
  <si>
    <t>2.2 Проведение информационного тура в Рузский городской округ</t>
  </si>
  <si>
    <t>2.3 Издание информационных буклетов / флаеров «Туристские событийные мероприятия Рузского городского округа», в т.ч. баннеры, роллапы и др. полиграфическая продукция</t>
  </si>
  <si>
    <t>2.4 Сопровождение информационного туристического сайта</t>
  </si>
  <si>
    <t>2.5 Информационное сопровождение туристской деятельности в регионе и на федеральном уровне (издание журнала "Руза Заповедная")</t>
  </si>
  <si>
    <t xml:space="preserve">3.1 Размещение релизов в региональных и федеральных СМИ </t>
  </si>
  <si>
    <t xml:space="preserve">Объем бюджетных ассигнований определяется на основании заявки парка Городок:
- электроэнергия - 243,6 тыс.руб.
</t>
  </si>
  <si>
    <t xml:space="preserve">Расходы на уборку и вывоз снега с территории парка </t>
  </si>
  <si>
    <t xml:space="preserve"> </t>
  </si>
  <si>
    <t>1.2.6. Обеспечение деятельности учреждений в части расходов на информационно-коммуникационные технологии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</si>
  <si>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Приобретение компьютера - 45,0 тыс. руб.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</si>
  <si>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Книжный фонд</t>
    </r>
    <r>
      <rPr>
        <i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                             </t>
    </r>
    <r>
      <rPr>
        <sz val="9"/>
        <color rgb="FF000000"/>
        <rFont val="Times New Roman"/>
        <family val="1"/>
        <charset val="204"/>
      </rPr>
      <t xml:space="preserve">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</si>
  <si>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Объем финансового обеспечения выполнения на зп и налоги:                                                     </t>
    </r>
    <r>
      <rPr>
        <i/>
        <sz val="10"/>
        <color rgb="FF000000"/>
        <rFont val="Times New Roman"/>
        <family val="1"/>
        <charset val="204"/>
      </rPr>
      <t>Централизованная библиотечная система</t>
    </r>
    <r>
      <rPr>
        <sz val="10"/>
        <color rgb="FF000000"/>
        <rFont val="Times New Roman"/>
        <family val="1"/>
        <charset val="204"/>
      </rPr>
      <t xml:space="preserve"> - 82,5 ставок, Фонд Зп - 50714,2 тыс. руб.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</si>
  <si>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Промывка опрессовка  - 233,5 тыс. руб.;                                                      Замена (установка) окон и входных групп - 216,5 тыс. руб.</t>
    </r>
  </si>
  <si>
    <r>
      <t xml:space="preserve">Объем финансового обеспечения выполнения на зп и налоги: </t>
    </r>
    <r>
      <rPr>
        <i/>
        <sz val="10"/>
        <color rgb="FF000000"/>
        <rFont val="Times New Roman"/>
        <family val="1"/>
        <charset val="204"/>
      </rPr>
      <t>Централизованную клубную систему:</t>
    </r>
    <r>
      <rPr>
        <sz val="10"/>
        <color rgb="FF000000"/>
        <rFont val="Times New Roman"/>
        <family val="1"/>
        <charset val="204"/>
      </rPr>
      <t xml:space="preserve">  - 180,25 ставок, Фонд на з/пл и налоги 100 423,80 тыс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</si>
  <si>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Уборка прилегающей территории- 200 тыс. руб.   </t>
    </r>
    <r>
      <rPr>
        <i/>
        <sz val="10"/>
        <color rgb="FF000000"/>
        <rFont val="Times New Roman"/>
        <family val="1"/>
        <charset val="204"/>
      </rPr>
      <t xml:space="preserve">МБУК РГО "ЦКиИ"  </t>
    </r>
    <r>
      <rPr>
        <sz val="10"/>
        <color rgb="FF000000"/>
        <rFont val="Times New Roman"/>
        <family val="1"/>
        <charset val="204"/>
      </rPr>
      <t xml:space="preserve">                                       Уборка прилегающей территории- 67 тыс. руб. </t>
    </r>
  </si>
  <si>
    <t>УТВЕРЖДЕНА</t>
  </si>
  <si>
    <t>Постановлением администрации</t>
  </si>
  <si>
    <t>Рузского городского округа</t>
  </si>
  <si>
    <t>От ___________ № _______</t>
  </si>
  <si>
    <t xml:space="preserve">КТС - 20,3 тыс.руб.
расходы по вывозу и утилизации мусора - 105,6 тыс.руб.
Техническое обслуживание системы виденаблюдения - 30,3 тыс.руб.
Откачка биотуалетов и модульного туалета -  120 т.р.                                                                        Текущее содержание модульных туалетов - 70,2 тыс. руб.                              </t>
  </si>
  <si>
    <t>Реализация отдельных мероприятий муниципальных программ (подпрограмм) в сфере культуры</t>
  </si>
  <si>
    <t>1.1.12 Реализация отдельных мероприятий муниципальных программ (подпрограмм) в сфере культуры</t>
  </si>
  <si>
    <r>
      <rPr>
        <i/>
        <sz val="10"/>
        <color rgb="FF000000"/>
        <rFont val="Times New Roman"/>
        <family val="1"/>
        <charset val="204"/>
      </rPr>
      <t xml:space="preserve">Рузский краеведческий музей- </t>
    </r>
    <r>
      <rPr>
        <sz val="10"/>
        <color rgb="FF000000"/>
        <rFont val="Times New Roman"/>
        <family val="1"/>
        <charset val="204"/>
      </rPr>
      <t xml:space="preserve">Фонд на з/пл (57,6 тыс. руб.) и налоги (17,4 тыс. руб.)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Музей Зои Космодемьянской - </t>
    </r>
    <r>
      <rPr>
        <sz val="10"/>
        <color rgb="FF000000"/>
        <rFont val="Times New Roman"/>
        <family val="1"/>
        <charset val="204"/>
      </rPr>
      <t>Фонд на з/пл (39,2 тыс. руб.) и налоги (11,8 тыс. руб.)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</si>
  <si>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Рузский краеведческий музей- </t>
    </r>
    <r>
      <rPr>
        <sz val="9"/>
        <color rgb="FF000000"/>
        <rFont val="Times New Roman"/>
        <family val="1"/>
        <charset val="204"/>
      </rPr>
      <t xml:space="preserve">Фонд на з/пл (84,5 тыс. руб.) и налоги (25,5 тыс. руб.)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</t>
    </r>
  </si>
  <si>
    <t>1.1.15</t>
  </si>
  <si>
    <t>1.1.15 Реализация отдельных мероприятий муниципальных программ (подпрограмм) в сфере культуры</t>
  </si>
  <si>
    <t>Централизованная клубная сиситема.)Зарплата (861,8 тыс. руб) и налоги (260,2 тыс. руб.)</t>
  </si>
  <si>
    <t>1.11</t>
  </si>
  <si>
    <t xml:space="preserve"> Реализация отдельных мероприятий муниципальных программ (подпрограмм) в сфере культуры</t>
  </si>
  <si>
    <t>1.10 Реализация отдельных мероприятий муниципальных программ (подпрограмм) в сфере культуры</t>
  </si>
  <si>
    <t>Парк культуры и отдыха Городок - Зарплата (28,4 тыс. руб) и налоги (8,6 тыс. руб.)</t>
  </si>
  <si>
    <t>Приобретение ОС</t>
  </si>
  <si>
    <t>Услуги интернета 4200*12 мес = 50400 руб.; Заправка катриджей 6шт*830руб*3 мес=15000 руб.; Расходы по ремонту и обслуживанию оргтехники - 9*5 мес=45000 руб.; Обслуживание сайта 3000*12=36000 руб.; Приобретение антивируса 500*8=4000руб.; Прочее програмное обеспечение- продление лицензии, изготовление ключей) - 9897 руб. Приобретение оборудования и оргтехники, оргтехники - 83100руб.; Расходные материалы для оргтехники - 10*5000=50000руб (в том числе картриджи - 40 000 руб,USB  накопители, клавиатура +мышь, колонки- 10 000; руб.) Приобретение лицензии электронной системы "Культура" -64103 руб.</t>
  </si>
  <si>
    <t>Расходы на стационарную связь 4125*12=49500руб.; Сотовая связь - 1709*12=20500руб.; Трудовой договор по уборке помещения - 6875+27,1%*12 мес = 104858 руб.; Расходы по вывозу и утилизации мусора зм.куб *793,25*12 мес=10142 руб.; Подписка на газеты и журналы - 1000*12 мес=10000 руб.; Оказание услуг по списанию и утилизации - 10000 руб.</t>
  </si>
  <si>
    <t>Приобретение мебели, кресел -67 500 руб.</t>
  </si>
  <si>
    <t>1.9 Мероприятия по охране труда</t>
  </si>
  <si>
    <t>Оказание услуг по специальной оценке условий труда - 8 мест*1575=12600 руб.</t>
  </si>
  <si>
    <r>
      <t xml:space="preserve">Расходы Рузского краеведческого музея:              </t>
    </r>
    <r>
      <rPr>
        <sz val="9"/>
        <color rgb="FF000000"/>
        <rFont val="Times New Roman"/>
        <family val="1"/>
        <charset val="204"/>
      </rPr>
      <t xml:space="preserve">Услуги связи - 25,0 тыс. руб.;                                  Техническое обслуживание КТС - 130,0 тыс. руб.;                                                          Техническое обслуживание счетчиков тепла - 40,0 тыс. руб.;                                                                    Техническое обслуживание системы АПС и приемо-передаточного устройства - 60,0 тыс. руб.;                                                             Оплата охранных услуг - 160,0 тыс. руб.;                       Расходы по вывозу и утилизиции мусора - 26,0 тыс. руб.;                                                                                       Дератизация - 15,9 тыс. руб.;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</t>
    </r>
    <r>
      <rPr>
        <sz val="9"/>
        <color rgb="FF000000"/>
        <rFont val="Times New Roman"/>
        <family val="1"/>
        <charset val="204"/>
      </rPr>
      <t xml:space="preserve">                        Услуги связи - 8,5 тыс. руб.;                                            Техническое обслуживание систем видеонаблюдения - 47 тыс. руб.;                                                                  Техническое обслуживание КТС - 20,0 тыс. руб.;          Техническое обслуживание пожарной сигнализации -  72,0 тыс. руб.;                                                                     Оплата охранных услуг - 31,0 тыс. руб.;                       Расходы по вывозу и утилизиции мусора - 8 тыс. руб.;                                                                           Дератизация - 11,0 тыс. руб.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</si>
  <si>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Интернет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5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>Обслуживание сайта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>24 тыс. руб.;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Расходные материалы для офисной техники, оборудования - 14,4 тыс. руб.;                               Техническое обслуживание КАМИС - 35,0 тыс. руб.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Обслуживание сайта - 36,8 тыс. руб.;                                                                  Расходные материалы для офисной техники, оборудования - 20 тыс. руб.;                                                </t>
    </r>
  </si>
  <si>
    <t>1.1 Проведение ремонтных работ зданий и сооружений</t>
  </si>
  <si>
    <t xml:space="preserve">11) Информационно-туристические пилоны "Руза заповедная" по эскизам "Альбом бренда" размещаются в Рузе на центральных улицах близ туробьектов-12 шт., в Петрищеве (музей З.Космодемьянской)-1 шт. Всего 13 шт. - 598т.р., ,2) вывески 6 шт. - 263 т.р., 3) информационные таблички - 23 т.р.4)Туристические навигационные знаки - дорожные знаки "Руза заповедная"  205 т.р. ;  5) стенды с двухсторонней печатью - 10 шт. х 15т.р.= 267.6т.р. </t>
  </si>
  <si>
    <t>1.2.7</t>
  </si>
  <si>
    <t>1.2.7 Обеспечение деятельности учреждений в части приобретения материальных запасов</t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</si>
  <si>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Гастроли - 500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</si>
  <si>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  <r>
      <rPr>
        <sz val="10"/>
        <color rgb="FF000000"/>
        <rFont val="Times New Roman"/>
        <family val="1"/>
        <charset val="204"/>
      </rPr>
      <t xml:space="preserve">Текущий ремонт зданий - 1 000,0 тыс. руб.;             </t>
    </r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  </t>
    </r>
    <r>
      <rPr>
        <sz val="10"/>
        <color rgb="FF000000"/>
        <rFont val="Times New Roman"/>
        <family val="1"/>
        <charset val="204"/>
      </rPr>
      <t xml:space="preserve">       Приобретение расходных материалов для текущего ремонта - 202,5 тыс. руб.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</si>
  <si>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Электроэнергия - 578,0 тыс. руб.;                 Теплоэнергия  - 1282 тыс. руб.;                      Холодное водоснабжение - 25тыс. руб.;        Горячее водоснабжение  - 30,0 тыс. руб.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</si>
  <si>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Техническое обслуживание КТС - 200,3 тыс. руб.; Техническое обслуживание пожарной сигнализации - 112,8 тыс. руб.;                    Техническое обслуживание счетчиков тепла и электроэнергии - 67,4 тыс. руб.;                Техническое обслуживание системы передачи  информации о состоянии работоспособности пожарной сигнализации на пульт пожарного надзора - 120,6 тыс. руб.;                                                                Охранные услуги - 341,7 тыс. руб.;                  Расходы по вывозу и утилизации мусора - 32,2 тыс. руб.;                                                                             Расходы на долевое участие в содержании имущества - 292,0 тыс. руб.;                                                        Услуги связи  - 138,0 тыс. руб.;                                  Техническое обслуживание систем видеонаблюдения  - 90 тыс. руб.;   </t>
    </r>
    <r>
      <rPr>
        <sz val="10"/>
        <color rgb="FFFF0000"/>
        <rFont val="Times New Roman"/>
        <family val="1"/>
        <charset val="204"/>
      </rPr>
      <t xml:space="preserve">Не распределены -820,8 тыс руб???         </t>
    </r>
    <r>
      <rPr>
        <sz val="10"/>
        <color rgb="FF000000"/>
        <rFont val="Times New Roman"/>
        <family val="1"/>
        <charset val="204"/>
      </rPr>
      <t xml:space="preserve">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</si>
  <si>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Налог на имущество  - 57,2 тыс. руб.;                   Налог за негативное воздействие на окружающую среду  - 100,8 тыс. руб.;   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</si>
  <si>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Интернет - 658,7 тыс. руб.;                       Обслуживание сайта - 36 тыс. руб.;            Приобретение программного обеспечения - 12,4 тыс. руб.;                                                                   Расходных материалов для оргтехники - 126,7 тыс. руб.;                                                                                                                                            Приобретение антивируса "Касперский" - 9 тыс. руб.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</si>
  <si>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Услуги типографии - 0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</si>
  <si>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Уборка снега - 0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</si>
  <si>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Замеры сопротивления - 55 тыс. руб.;                                        Установка пожарной сигнализации - 100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</si>
  <si>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  <r>
      <rPr>
        <sz val="10"/>
        <color rgb="FF000000"/>
        <rFont val="Times New Roman"/>
        <family val="1"/>
        <charset val="204"/>
      </rPr>
      <t>Спецоценка условий труда - 100 тыс. руб.;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</si>
  <si>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                                    Мебель - 292,0 тыс. руб.;                                               Урны металлические уличные - 10 тыс. руб.; Скамейки уличные - 81,6 тыс. руб.;                         Проекторы - 184,9 тыс. руб.;                                  Экраны для проекторов - 21,2 тыс. руб.                      </t>
    </r>
    <r>
      <rPr>
        <i/>
        <sz val="10"/>
        <color rgb="FF000000"/>
        <rFont val="Times New Roman"/>
        <family val="1"/>
        <charset val="204"/>
      </rPr>
      <t xml:space="preserve">      </t>
    </r>
    <r>
      <rPr>
        <sz val="10"/>
        <color rgb="FF000000"/>
        <rFont val="Times New Roman"/>
        <family val="1"/>
        <charset val="204"/>
      </rPr>
      <t xml:space="preserve">              Фасадные вывески на библиотеку - 70 тыс. руб.      Приобретение мебели - 133,5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</si>
  <si>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                                              Установка интернет - 34,8 тыс. руб.;                                                        Приобретение оргтехники - 331,6 тыс. руб.</t>
    </r>
  </si>
  <si>
    <r>
      <t xml:space="preserve">Объем бюджетных ассигнований определяется на основании заявки 2 муниципальных учреждений сферы культуры Рузского городского округа .       К=Е х5 лет, где
К - Общий объем средств на комплектование книжных фондов муниципальных библиотек;
Е - Ежегодный объем средств на комплектование книжных фондов муниципальных библиотек;
Е=Ср  х Кол, где  
Е - ежегодный объем средств на комплектование книжных фондов муниципальных библиотек;   
Ср - средняя цена книги (составляет 300 руб.) 
Кол - количество книг, согласованных к приобретению муниципальным библиотекам.               </t>
    </r>
    <r>
      <rPr>
        <i/>
        <sz val="10"/>
        <color rgb="FF000000"/>
        <rFont val="Times New Roman"/>
        <family val="1"/>
        <charset val="204"/>
      </rPr>
      <t xml:space="preserve">Централизованная библиотечная система: </t>
    </r>
    <r>
      <rPr>
        <sz val="10"/>
        <color rgb="FF000000"/>
        <rFont val="Times New Roman"/>
        <family val="1"/>
        <charset val="204"/>
      </rPr>
      <t>Приобретение книг для обновление книжного фонда - 1300,00 тыс руб.</t>
    </r>
  </si>
  <si>
    <r>
      <t xml:space="preserve">Централизованная библиотечная система: </t>
    </r>
    <r>
      <rPr>
        <sz val="10"/>
        <color rgb="FF000000"/>
        <rFont val="Times New Roman"/>
        <family val="1"/>
        <charset val="204"/>
      </rPr>
      <t>Фонд на з/пл (437,8 тыс. руб.) и налоги (132,2 тыс. руб.)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</si>
  <si>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Электроэнергия - 4014,22 тыс. руб.;                 Теплоэнергия  - 6305,28 тыс. руб.;                      Холодное водоснабжение - 344,9 тыс. руб.               Горячее водоснабжение  - 143,0 тыс. руб.         </t>
    </r>
    <r>
      <rPr>
        <i/>
        <sz val="10"/>
        <color rgb="FF000000"/>
        <rFont val="Times New Roman"/>
        <family val="1"/>
        <charset val="204"/>
      </rPr>
      <t xml:space="preserve">       </t>
    </r>
  </si>
  <si>
    <r>
      <t xml:space="preserve">Централизованная клубная система:                 </t>
    </r>
    <r>
      <rPr>
        <sz val="10"/>
        <color rgb="FF000000"/>
        <rFont val="Times New Roman"/>
        <family val="1"/>
        <charset val="204"/>
      </rPr>
      <t xml:space="preserve">Налог на землю - 130,0 тыс. руб.;                                   Налог на имущество - 283,8 тыс. руб.;                           Налог на загрязнение окружающей среды - 286,0 тыс. руб.;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</si>
  <si>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- 2400 тыс. руб.;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</si>
  <si>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Микшерный пульт - 210 тыс. руб.;                                           Приобретение акустики, микрофонов, усилителей - 440 тыс. руб.;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</si>
  <si>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Централизованная клубная система:           </t>
    </r>
    <r>
      <rPr>
        <sz val="10"/>
        <color rgb="FF000000"/>
        <rFont val="Times New Roman"/>
        <family val="1"/>
        <charset val="204"/>
      </rPr>
      <t xml:space="preserve">Интернет - 326,0 тыс. руб.;                           Приобретение программного обеспечения - 120 тыс. руб.;                                                                   Расходных материалов для оргтехники - 216,8 тыс. руб.;                                                                                                                               Изготовление ключей ЭЦП - 30 тыс. руб.                                            Обслуживание оргтехники  - 285,5 тыс. руб.              Обслуживание сайта - 192,0 тыс. руб.;                        </t>
    </r>
    <r>
      <rPr>
        <sz val="10"/>
        <color rgb="FF000000"/>
        <rFont val="Times New Roman"/>
        <family val="1"/>
        <charset val="204"/>
      </rPr>
      <t xml:space="preserve">          </t>
    </r>
    <r>
      <rPr>
        <i/>
        <sz val="10"/>
        <color rgb="FF000000"/>
        <rFont val="Times New Roman"/>
        <family val="1"/>
        <charset val="204"/>
      </rPr>
      <t xml:space="preserve">                                                                         </t>
    </r>
    <r>
      <rPr>
        <sz val="10"/>
        <color rgb="FF000000"/>
        <rFont val="Times New Roman"/>
        <family val="1"/>
        <charset val="204"/>
      </rPr>
      <t xml:space="preserve">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</si>
  <si>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Канцелярские товары - 173 тыс. руб.;             Хозяйственные товары - 215 тыс. руб.;                    Бумага - 108 тыс. руб.;                                                 Библиотечная техника - 76,9 тыс. руб.                       Инвентарь  27,4 тыс. руб.</t>
    </r>
  </si>
  <si>
    <r>
      <t xml:space="preserve">Централизованная клубная система: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КТС - 596,4 тыс. руб.;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- 532,0 тыс. руб.;                                                                                                                                                                                                    Техническое обслуживание счетчиков тепла и электроэнергии - 402,6 тыс. руб.;                                                                                                                                                                                                                                                Охранные услуги - 920,0 тыс. руб.;                                                                                                                                                                                     Расходы по вывозу и утилизации мусора - 260,0 тыс. руб.;                                                                                                                                                         Оплата услуг электронной кассы - 96,0 тыс. руб.;                                                                                                                                                           Дератизация - 177,0 тыс. руб.                                                                                                                                                                                                                                   Услуги связи  - 271,2 тыс. руб.;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Услуги сотовой связи</t>
    </r>
    <r>
      <rPr>
        <i/>
        <sz val="10"/>
        <rFont val="Times New Roman"/>
        <family val="1"/>
        <charset val="204"/>
      </rPr>
      <t xml:space="preserve"> - </t>
    </r>
    <r>
      <rPr>
        <sz val="10"/>
        <rFont val="Times New Roman"/>
        <family val="1"/>
        <charset val="204"/>
      </rPr>
      <t xml:space="preserve">44,0 тыс. руб.; </t>
    </r>
    <r>
      <rPr>
        <i/>
        <sz val="10"/>
        <rFont val="Times New Roman"/>
        <family val="1"/>
        <charset val="204"/>
      </rPr>
      <t xml:space="preserve">                       </t>
    </r>
    <r>
      <rPr>
        <sz val="10"/>
        <rFont val="Times New Roman"/>
        <family val="1"/>
        <charset val="204"/>
      </rPr>
      <t>Предрейсовое обследование водителей - 50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Нотариальные расходы - 87,0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Публикации в журнале "Вестник" - 242,0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Госпошлина - 77,0 тыс. руб.;</t>
    </r>
    <r>
      <rPr>
        <i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системы видеонаблюдения - 267,0 тыс. руб.;                                                       Техническое обслуживание пжарной сигнализации - 282,1 тыс. руб;                                                                            Услуги почтовой связи - 3,0 тыс. руб.              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Аренда помещения - 450,0 тыс. руб.;                                     Публикации в журнале Вестник - 156,5  тыс. руб.                                                                                                                                                                         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</si>
  <si>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Канцелярские товары - 338 тыс. руб.;                    Хозяйстыенные товары - 300 тыс. руб.;                  ГСМ - 400 тыс. руб.;                                                 Электротовары - 300 тыс. руб.;                              Краска, инструменты, материалы для комплексного обслуживания зданий и сооружений - 162,6 тыс. руб.  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</si>
  <si>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               Хозинвентарь - 26,7 тыс. руб. Инструменты - 58,1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</si>
</sst>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р_."/>
    <numFmt numFmtId="166" formatCode="#,##0_р_."/>
    <numFmt numFmtId="167" formatCode="#,##0.00\ _₽"/>
    <numFmt numFmtId="168" formatCode="#,##0.00\ &quot;₽&quot;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</cellStyleXfs>
  <cellXfs count="462">
    <xf numFmtId="0" fontId="0" fillId="0" borderId="0" xfId="0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/>
    <xf numFmtId="0" fontId="7" fillId="0" borderId="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0" fillId="0" borderId="0" xfId="0" applyNumberForma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25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9" fillId="0" borderId="0" xfId="2" applyFont="1" applyFill="1"/>
    <xf numFmtId="0" fontId="29" fillId="4" borderId="0" xfId="2" applyFont="1" applyFill="1"/>
    <xf numFmtId="0" fontId="11" fillId="0" borderId="0" xfId="2" applyFont="1" applyFill="1"/>
    <xf numFmtId="0" fontId="30" fillId="0" borderId="0" xfId="2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0" fillId="4" borderId="0" xfId="0" applyFill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5" fillId="0" borderId="1" xfId="2" applyFont="1" applyFill="1" applyBorder="1" applyAlignment="1">
      <alignment horizontal="center" vertical="top" wrapText="1"/>
    </xf>
    <xf numFmtId="0" fontId="35" fillId="0" borderId="1" xfId="2" applyNumberFormat="1" applyFont="1" applyFill="1" applyBorder="1" applyAlignment="1">
      <alignment horizontal="center" vertical="top" wrapText="1"/>
    </xf>
    <xf numFmtId="0" fontId="35" fillId="0" borderId="1" xfId="3" applyFont="1" applyFill="1" applyBorder="1" applyAlignment="1">
      <alignment vertical="top" wrapText="1"/>
    </xf>
    <xf numFmtId="0" fontId="35" fillId="0" borderId="1" xfId="3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center" vertical="top" wrapText="1"/>
    </xf>
    <xf numFmtId="0" fontId="35" fillId="4" borderId="1" xfId="0" applyFont="1" applyFill="1" applyBorder="1" applyAlignment="1">
      <alignment vertical="top" wrapText="1"/>
    </xf>
    <xf numFmtId="166" fontId="35" fillId="0" borderId="1" xfId="0" applyNumberFormat="1" applyFont="1" applyFill="1" applyBorder="1" applyAlignment="1">
      <alignment horizontal="center" vertical="top" wrapText="1"/>
    </xf>
    <xf numFmtId="3" fontId="35" fillId="0" borderId="1" xfId="0" applyNumberFormat="1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vertical="top" wrapText="1"/>
    </xf>
    <xf numFmtId="3" fontId="35" fillId="0" borderId="1" xfId="2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35" fillId="4" borderId="1" xfId="2" applyFont="1" applyFill="1" applyBorder="1" applyAlignment="1">
      <alignment vertical="top" wrapText="1"/>
    </xf>
    <xf numFmtId="0" fontId="35" fillId="0" borderId="5" xfId="2" applyFont="1" applyFill="1" applyBorder="1" applyAlignment="1">
      <alignment horizontal="center" vertical="top" wrapText="1"/>
    </xf>
    <xf numFmtId="0" fontId="35" fillId="4" borderId="1" xfId="2" applyFont="1" applyFill="1" applyBorder="1" applyAlignment="1">
      <alignment horizontal="center" vertical="top" wrapText="1"/>
    </xf>
    <xf numFmtId="3" fontId="35" fillId="4" borderId="1" xfId="2" applyNumberFormat="1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5" fillId="4" borderId="1" xfId="0" applyFont="1" applyFill="1" applyBorder="1" applyAlignment="1">
      <alignment horizontal="left" vertical="center" wrapText="1"/>
    </xf>
    <xf numFmtId="165" fontId="35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/>
    </xf>
    <xf numFmtId="0" fontId="38" fillId="4" borderId="0" xfId="0" applyFont="1" applyFill="1"/>
    <xf numFmtId="0" fontId="39" fillId="0" borderId="0" xfId="0" applyFont="1"/>
    <xf numFmtId="0" fontId="28" fillId="0" borderId="0" xfId="0" applyFont="1" applyAlignment="1">
      <alignment vertical="center"/>
    </xf>
    <xf numFmtId="0" fontId="38" fillId="0" borderId="0" xfId="0" applyFont="1"/>
    <xf numFmtId="0" fontId="7" fillId="4" borderId="1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168" fontId="7" fillId="4" borderId="10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68" fontId="9" fillId="4" borderId="12" xfId="0" applyNumberFormat="1" applyFont="1" applyFill="1" applyBorder="1" applyAlignment="1">
      <alignment vertical="center" wrapText="1"/>
    </xf>
    <xf numFmtId="0" fontId="28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167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164" fontId="41" fillId="0" borderId="0" xfId="0" applyNumberFormat="1" applyFont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6" fillId="0" borderId="4" xfId="2" applyFont="1" applyFill="1" applyBorder="1" applyAlignment="1">
      <alignment horizontal="center" vertical="top" wrapText="1"/>
    </xf>
    <xf numFmtId="0" fontId="36" fillId="0" borderId="1" xfId="2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35" fillId="4" borderId="4" xfId="0" applyFont="1" applyFill="1" applyBorder="1" applyAlignment="1">
      <alignment vertical="top" wrapText="1"/>
    </xf>
    <xf numFmtId="164" fontId="42" fillId="4" borderId="0" xfId="0" applyNumberFormat="1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top" wrapText="1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35" fillId="0" borderId="1" xfId="2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right" vertical="center"/>
    </xf>
    <xf numFmtId="0" fontId="28" fillId="4" borderId="1" xfId="0" applyFont="1" applyFill="1" applyBorder="1" applyAlignment="1">
      <alignment horizontal="left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46" fillId="4" borderId="1" xfId="0" applyNumberFormat="1" applyFont="1" applyFill="1" applyBorder="1" applyAlignment="1">
      <alignment horizontal="center" vertical="center" wrapText="1"/>
    </xf>
    <xf numFmtId="4" fontId="35" fillId="4" borderId="1" xfId="2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9" fillId="0" borderId="0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10" fillId="4" borderId="0" xfId="0" applyFont="1" applyFill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2" applyFont="1" applyFill="1" applyAlignment="1">
      <alignment horizontal="right"/>
    </xf>
    <xf numFmtId="0" fontId="36" fillId="4" borderId="2" xfId="2" applyFont="1" applyFill="1" applyBorder="1" applyAlignment="1">
      <alignment horizontal="center" vertical="top" wrapText="1"/>
    </xf>
    <xf numFmtId="0" fontId="36" fillId="4" borderId="3" xfId="2" applyFont="1" applyFill="1" applyBorder="1" applyAlignment="1">
      <alignment horizontal="center" vertical="top" wrapText="1"/>
    </xf>
    <xf numFmtId="0" fontId="36" fillId="4" borderId="4" xfId="2" applyFont="1" applyFill="1" applyBorder="1" applyAlignment="1">
      <alignment horizontal="center" vertical="top" wrapText="1"/>
    </xf>
    <xf numFmtId="0" fontId="36" fillId="0" borderId="2" xfId="2" applyFont="1" applyFill="1" applyBorder="1" applyAlignment="1">
      <alignment horizontal="center" vertical="top" wrapText="1"/>
    </xf>
    <xf numFmtId="0" fontId="36" fillId="0" borderId="3" xfId="2" applyFont="1" applyFill="1" applyBorder="1" applyAlignment="1">
      <alignment horizontal="center" vertical="top" wrapText="1"/>
    </xf>
    <xf numFmtId="0" fontId="36" fillId="0" borderId="4" xfId="2" applyFont="1" applyFill="1" applyBorder="1" applyAlignment="1">
      <alignment horizontal="center" vertical="top" wrapText="1"/>
    </xf>
    <xf numFmtId="0" fontId="36" fillId="0" borderId="1" xfId="2" applyFont="1" applyFill="1" applyBorder="1" applyAlignment="1">
      <alignment horizontal="center" vertical="top" wrapText="1"/>
    </xf>
    <xf numFmtId="0" fontId="28" fillId="0" borderId="0" xfId="2" applyFont="1" applyFill="1" applyBorder="1" applyAlignment="1">
      <alignment horizontal="center" vertical="top" wrapText="1"/>
    </xf>
    <xf numFmtId="0" fontId="28" fillId="0" borderId="8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center" vertical="top" wrapText="1"/>
    </xf>
    <xf numFmtId="0" fontId="36" fillId="4" borderId="1" xfId="2" applyFont="1" applyFill="1" applyBorder="1" applyAlignment="1">
      <alignment horizontal="center" vertical="top" wrapText="1"/>
    </xf>
    <xf numFmtId="0" fontId="35" fillId="0" borderId="10" xfId="2" applyFont="1" applyFill="1" applyBorder="1" applyAlignment="1">
      <alignment horizontal="center" vertical="top" wrapText="1"/>
    </xf>
    <xf numFmtId="0" fontId="35" fillId="0" borderId="12" xfId="2" applyFont="1" applyFill="1" applyBorder="1" applyAlignment="1">
      <alignment horizontal="center" vertical="top" wrapText="1"/>
    </xf>
    <xf numFmtId="0" fontId="35" fillId="0" borderId="2" xfId="2" applyFont="1" applyFill="1" applyBorder="1" applyAlignment="1">
      <alignment horizontal="center" vertical="top" wrapText="1"/>
    </xf>
    <xf numFmtId="0" fontId="35" fillId="0" borderId="3" xfId="2" applyFont="1" applyFill="1" applyBorder="1" applyAlignment="1">
      <alignment horizontal="center" vertical="top" wrapText="1"/>
    </xf>
    <xf numFmtId="0" fontId="35" fillId="0" borderId="4" xfId="2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4" borderId="0" xfId="2" applyFont="1" applyFill="1" applyAlignment="1">
      <alignment horizontal="right"/>
    </xf>
    <xf numFmtId="0" fontId="7" fillId="4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4" fillId="4" borderId="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 wrapText="1"/>
    </xf>
    <xf numFmtId="16" fontId="7" fillId="4" borderId="10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16" fontId="7" fillId="4" borderId="11" xfId="0" applyNumberFormat="1" applyFont="1" applyFill="1" applyBorder="1" applyAlignment="1">
      <alignment horizontal="center" vertical="center" wrapText="1"/>
    </xf>
    <xf numFmtId="16" fontId="7" fillId="4" borderId="12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14" fontId="7" fillId="4" borderId="10" xfId="0" applyNumberFormat="1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 wrapText="1"/>
    </xf>
    <xf numFmtId="14" fontId="7" fillId="4" borderId="12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 wrapText="1"/>
    </xf>
    <xf numFmtId="0" fontId="35" fillId="0" borderId="10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33" fillId="4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45" fillId="4" borderId="10" xfId="0" applyFont="1" applyFill="1" applyBorder="1" applyAlignment="1">
      <alignment horizontal="left" vertical="center" wrapText="1"/>
    </xf>
    <xf numFmtId="0" fontId="45" fillId="4" borderId="11" xfId="0" applyFont="1" applyFill="1" applyBorder="1" applyAlignment="1">
      <alignment horizontal="left" vertical="center" wrapText="1"/>
    </xf>
    <xf numFmtId="0" fontId="45" fillId="4" borderId="12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3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2210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307211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072110" y="8090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3072110" y="6833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07211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24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90078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24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4729460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24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55813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3072110" y="843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3072110" y="806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27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27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40" zoomScaleNormal="100" workbookViewId="0">
      <selection activeCell="D38" sqref="D38"/>
    </sheetView>
  </sheetViews>
  <sheetFormatPr defaultRowHeight="15" x14ac:dyDescent="0.25"/>
  <cols>
    <col min="1" max="1" width="34.14062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9" t="s">
        <v>37</v>
      </c>
      <c r="G1" s="242" t="s">
        <v>515</v>
      </c>
    </row>
    <row r="2" spans="1:7" ht="15.75" x14ac:dyDescent="0.25">
      <c r="A2" s="9"/>
      <c r="G2" s="242" t="s">
        <v>516</v>
      </c>
    </row>
    <row r="3" spans="1:7" ht="15.75" x14ac:dyDescent="0.25">
      <c r="A3" s="9"/>
      <c r="G3" s="242" t="s">
        <v>517</v>
      </c>
    </row>
    <row r="4" spans="1:7" ht="15.75" x14ac:dyDescent="0.25">
      <c r="A4" s="10"/>
      <c r="G4" s="241"/>
    </row>
    <row r="5" spans="1:7" ht="15.75" x14ac:dyDescent="0.25">
      <c r="A5" s="9"/>
      <c r="G5" s="242" t="s">
        <v>518</v>
      </c>
    </row>
    <row r="6" spans="1:7" ht="15.75" x14ac:dyDescent="0.25">
      <c r="A6" s="9"/>
      <c r="G6" s="243"/>
    </row>
    <row r="7" spans="1:7" ht="15.75" x14ac:dyDescent="0.25">
      <c r="A7" s="9"/>
    </row>
    <row r="8" spans="1:7" ht="76.5" customHeight="1" x14ac:dyDescent="0.25">
      <c r="A8" s="264"/>
      <c r="B8" s="264"/>
      <c r="C8" s="264"/>
      <c r="D8" s="264"/>
      <c r="E8" s="264"/>
      <c r="F8" s="264"/>
      <c r="G8" s="264"/>
    </row>
    <row r="9" spans="1:7" ht="157.5" customHeight="1" x14ac:dyDescent="0.25">
      <c r="A9" s="11"/>
    </row>
    <row r="10" spans="1:7" ht="129.75" customHeight="1" x14ac:dyDescent="0.25">
      <c r="A10" s="9"/>
    </row>
    <row r="11" spans="1:7" ht="15.75" x14ac:dyDescent="0.25">
      <c r="A11" s="9"/>
    </row>
    <row r="12" spans="1:7" ht="25.5" x14ac:dyDescent="0.25">
      <c r="A12" s="265" t="s">
        <v>224</v>
      </c>
      <c r="B12" s="265"/>
      <c r="C12" s="265"/>
      <c r="D12" s="265"/>
      <c r="E12" s="265"/>
      <c r="F12" s="265"/>
      <c r="G12" s="265"/>
    </row>
    <row r="13" spans="1:7" ht="48.75" customHeight="1" x14ac:dyDescent="0.25">
      <c r="A13" s="266" t="s">
        <v>100</v>
      </c>
      <c r="B13" s="266"/>
      <c r="C13" s="266"/>
      <c r="D13" s="266"/>
      <c r="E13" s="266"/>
      <c r="F13" s="266"/>
      <c r="G13" s="266"/>
    </row>
    <row r="14" spans="1:7" ht="80.25" customHeight="1" x14ac:dyDescent="0.25">
      <c r="A14" s="266" t="s">
        <v>101</v>
      </c>
      <c r="B14" s="266"/>
      <c r="C14" s="266"/>
      <c r="D14" s="266"/>
      <c r="E14" s="266"/>
      <c r="F14" s="266"/>
      <c r="G14" s="266"/>
    </row>
    <row r="15" spans="1:7" ht="86.25" hidden="1" customHeight="1" x14ac:dyDescent="0.25"/>
    <row r="16" spans="1:7" ht="41.25" customHeight="1" x14ac:dyDescent="0.25">
      <c r="A16" s="12"/>
    </row>
    <row r="17" spans="1:7" ht="357" customHeight="1" x14ac:dyDescent="0.25">
      <c r="A17" s="9"/>
    </row>
    <row r="18" spans="1:7" ht="200.25" customHeight="1" x14ac:dyDescent="0.25">
      <c r="A18" s="9"/>
    </row>
    <row r="19" spans="1:7" ht="15.75" x14ac:dyDescent="0.25">
      <c r="A19" s="260" t="s">
        <v>38</v>
      </c>
      <c r="B19" s="260"/>
      <c r="C19" s="260"/>
      <c r="D19" s="260"/>
      <c r="E19" s="260"/>
      <c r="F19" s="260"/>
      <c r="G19" s="260"/>
    </row>
    <row r="20" spans="1:7" ht="15.75" x14ac:dyDescent="0.25">
      <c r="A20" s="260" t="s">
        <v>102</v>
      </c>
      <c r="B20" s="260"/>
      <c r="C20" s="260"/>
      <c r="D20" s="260"/>
      <c r="E20" s="260"/>
      <c r="F20" s="260"/>
      <c r="G20" s="260"/>
    </row>
    <row r="21" spans="1:7" ht="15.75" x14ac:dyDescent="0.25">
      <c r="A21" s="260" t="s">
        <v>103</v>
      </c>
      <c r="B21" s="260"/>
      <c r="C21" s="260"/>
      <c r="D21" s="260"/>
      <c r="E21" s="260"/>
      <c r="F21" s="260"/>
      <c r="G21" s="260"/>
    </row>
    <row r="22" spans="1:7" ht="15.75" x14ac:dyDescent="0.25">
      <c r="A22" s="13"/>
    </row>
    <row r="23" spans="1:7" ht="63" customHeight="1" x14ac:dyDescent="0.25">
      <c r="A23" s="120" t="s">
        <v>39</v>
      </c>
      <c r="B23" s="261" t="s">
        <v>208</v>
      </c>
      <c r="C23" s="261"/>
      <c r="D23" s="261"/>
      <c r="E23" s="261"/>
      <c r="F23" s="261"/>
      <c r="G23" s="261"/>
    </row>
    <row r="24" spans="1:7" ht="76.5" customHeight="1" x14ac:dyDescent="0.25">
      <c r="A24" s="120" t="s">
        <v>40</v>
      </c>
      <c r="B24" s="262" t="s">
        <v>104</v>
      </c>
      <c r="C24" s="262"/>
      <c r="D24" s="262"/>
      <c r="E24" s="262"/>
      <c r="F24" s="262"/>
      <c r="G24" s="262"/>
    </row>
    <row r="25" spans="1:7" ht="48.75" customHeight="1" x14ac:dyDescent="0.25">
      <c r="A25" s="120" t="s">
        <v>41</v>
      </c>
      <c r="B25" s="261" t="s">
        <v>207</v>
      </c>
      <c r="C25" s="261"/>
      <c r="D25" s="261"/>
      <c r="E25" s="261"/>
      <c r="F25" s="261"/>
      <c r="G25" s="261"/>
    </row>
    <row r="26" spans="1:7" ht="39.75" customHeight="1" x14ac:dyDescent="0.25">
      <c r="A26" s="263" t="s">
        <v>42</v>
      </c>
      <c r="B26" s="262" t="s">
        <v>105</v>
      </c>
      <c r="C26" s="262"/>
      <c r="D26" s="262"/>
      <c r="E26" s="262"/>
      <c r="F26" s="262"/>
      <c r="G26" s="262"/>
    </row>
    <row r="27" spans="1:7" ht="39" customHeight="1" x14ac:dyDescent="0.25">
      <c r="A27" s="263"/>
      <c r="B27" s="262" t="s">
        <v>106</v>
      </c>
      <c r="C27" s="262"/>
      <c r="D27" s="262"/>
      <c r="E27" s="262"/>
      <c r="F27" s="262"/>
      <c r="G27" s="262"/>
    </row>
    <row r="28" spans="1:7" ht="36" customHeight="1" x14ac:dyDescent="0.25">
      <c r="A28" s="263"/>
      <c r="B28" s="262" t="s">
        <v>107</v>
      </c>
      <c r="C28" s="262"/>
      <c r="D28" s="262"/>
      <c r="E28" s="262"/>
      <c r="F28" s="262"/>
      <c r="G28" s="262"/>
    </row>
    <row r="29" spans="1:7" ht="57" customHeight="1" x14ac:dyDescent="0.25">
      <c r="A29" s="263"/>
      <c r="B29" s="262" t="s">
        <v>108</v>
      </c>
      <c r="C29" s="262"/>
      <c r="D29" s="262"/>
      <c r="E29" s="262"/>
      <c r="F29" s="262"/>
      <c r="G29" s="262"/>
    </row>
    <row r="30" spans="1:7" ht="44.25" customHeight="1" x14ac:dyDescent="0.25">
      <c r="A30" s="263"/>
      <c r="B30" s="262" t="s">
        <v>225</v>
      </c>
      <c r="C30" s="262"/>
      <c r="D30" s="262"/>
      <c r="E30" s="262"/>
      <c r="F30" s="262"/>
      <c r="G30" s="262"/>
    </row>
    <row r="31" spans="1:7" ht="40.5" customHeight="1" x14ac:dyDescent="0.25">
      <c r="A31" s="263"/>
      <c r="B31" s="262" t="s">
        <v>109</v>
      </c>
      <c r="C31" s="262"/>
      <c r="D31" s="262"/>
      <c r="E31" s="262"/>
      <c r="F31" s="262"/>
      <c r="G31" s="262"/>
    </row>
    <row r="32" spans="1:7" ht="40.5" customHeight="1" x14ac:dyDescent="0.25">
      <c r="A32" s="263"/>
      <c r="B32" s="267" t="s">
        <v>227</v>
      </c>
      <c r="C32" s="268"/>
      <c r="D32" s="268"/>
      <c r="E32" s="268"/>
      <c r="F32" s="268"/>
      <c r="G32" s="269"/>
    </row>
    <row r="33" spans="1:7" ht="21" customHeight="1" x14ac:dyDescent="0.25">
      <c r="A33" s="263"/>
      <c r="B33" s="262" t="s">
        <v>228</v>
      </c>
      <c r="C33" s="262"/>
      <c r="D33" s="262"/>
      <c r="E33" s="262"/>
      <c r="F33" s="262"/>
      <c r="G33" s="262"/>
    </row>
    <row r="34" spans="1:7" ht="67.5" customHeight="1" x14ac:dyDescent="0.25">
      <c r="A34" s="26" t="s">
        <v>98</v>
      </c>
      <c r="B34" s="270" t="s">
        <v>43</v>
      </c>
      <c r="C34" s="270"/>
      <c r="D34" s="270"/>
      <c r="E34" s="270"/>
      <c r="F34" s="270"/>
      <c r="G34" s="270"/>
    </row>
    <row r="35" spans="1:7" ht="21.75" customHeight="1" x14ac:dyDescent="0.25">
      <c r="A35" s="26"/>
      <c r="B35" s="27" t="s">
        <v>44</v>
      </c>
      <c r="C35" s="27" t="s">
        <v>9</v>
      </c>
      <c r="D35" s="27" t="s">
        <v>10</v>
      </c>
      <c r="E35" s="27" t="s">
        <v>110</v>
      </c>
      <c r="F35" s="27" t="s">
        <v>111</v>
      </c>
      <c r="G35" s="27" t="s">
        <v>112</v>
      </c>
    </row>
    <row r="36" spans="1:7" ht="49.5" customHeight="1" x14ac:dyDescent="0.25">
      <c r="A36" s="121" t="s">
        <v>145</v>
      </c>
      <c r="B36" s="78">
        <f>C36+D36+E36+F36+G36</f>
        <v>1207768.7</v>
      </c>
      <c r="C36" s="78">
        <v>240797.7</v>
      </c>
      <c r="D36" s="53">
        <v>266006</v>
      </c>
      <c r="E36" s="53">
        <v>233655</v>
      </c>
      <c r="F36" s="28">
        <v>233655</v>
      </c>
      <c r="G36" s="28">
        <v>233655</v>
      </c>
    </row>
    <row r="37" spans="1:7" ht="39" customHeight="1" x14ac:dyDescent="0.25">
      <c r="A37" s="121" t="s">
        <v>18</v>
      </c>
      <c r="B37" s="78">
        <f>C37+D37+E37+F37+G37</f>
        <v>230169.3</v>
      </c>
      <c r="C37" s="78">
        <v>129131.8</v>
      </c>
      <c r="D37" s="53">
        <v>101037.5</v>
      </c>
      <c r="E37" s="53">
        <v>0</v>
      </c>
      <c r="F37" s="28">
        <v>0</v>
      </c>
      <c r="G37" s="28">
        <v>0</v>
      </c>
    </row>
    <row r="38" spans="1:7" ht="38.25" customHeight="1" x14ac:dyDescent="0.25">
      <c r="A38" s="121" t="s">
        <v>19</v>
      </c>
      <c r="B38" s="78">
        <f>C38+D38+E38+F38+G38</f>
        <v>0</v>
      </c>
      <c r="C38" s="78">
        <v>0</v>
      </c>
      <c r="D38" s="53">
        <v>0</v>
      </c>
      <c r="E38" s="53">
        <v>0</v>
      </c>
      <c r="F38" s="28">
        <v>0</v>
      </c>
      <c r="G38" s="28">
        <v>0</v>
      </c>
    </row>
    <row r="39" spans="1:7" ht="37.5" customHeight="1" x14ac:dyDescent="0.25">
      <c r="A39" s="121" t="s">
        <v>195</v>
      </c>
      <c r="B39" s="41">
        <f>B36+B37+B38</f>
        <v>1437938</v>
      </c>
      <c r="C39" s="41">
        <f t="shared" ref="C39:G39" si="0">C36+C37+C38</f>
        <v>369929.5</v>
      </c>
      <c r="D39" s="41">
        <f t="shared" si="0"/>
        <v>367043.5</v>
      </c>
      <c r="E39" s="41">
        <f t="shared" si="0"/>
        <v>233655</v>
      </c>
      <c r="F39" s="41">
        <f t="shared" si="0"/>
        <v>233655</v>
      </c>
      <c r="G39" s="41">
        <f t="shared" si="0"/>
        <v>233655</v>
      </c>
    </row>
    <row r="40" spans="1:7" ht="18.75" x14ac:dyDescent="0.3">
      <c r="A40" s="25"/>
      <c r="B40" s="25"/>
      <c r="C40" s="25"/>
      <c r="D40" s="25"/>
      <c r="E40" s="25"/>
      <c r="F40" s="25"/>
      <c r="G40" s="25"/>
    </row>
    <row r="41" spans="1:7" ht="18.75" x14ac:dyDescent="0.3">
      <c r="A41" s="25"/>
      <c r="B41" s="25"/>
      <c r="C41" s="25"/>
      <c r="D41" s="25"/>
      <c r="E41" s="25"/>
      <c r="F41" s="25"/>
      <c r="G41" s="25"/>
    </row>
    <row r="42" spans="1:7" ht="18.75" x14ac:dyDescent="0.3">
      <c r="A42" s="25"/>
      <c r="B42" s="25"/>
      <c r="C42" s="25"/>
      <c r="D42" s="25"/>
      <c r="E42" s="25"/>
      <c r="F42" s="25"/>
      <c r="G42" s="25"/>
    </row>
    <row r="43" spans="1:7" ht="18.75" x14ac:dyDescent="0.3">
      <c r="A43" s="25"/>
      <c r="B43" s="25"/>
      <c r="C43" s="25"/>
      <c r="D43" s="25"/>
      <c r="E43" s="25"/>
      <c r="F43" s="25"/>
      <c r="G43" s="25"/>
    </row>
  </sheetData>
  <mergeCells count="20">
    <mergeCell ref="B34:G34"/>
    <mergeCell ref="A8:G8"/>
    <mergeCell ref="A12:G12"/>
    <mergeCell ref="A13:G13"/>
    <mergeCell ref="A14:G14"/>
    <mergeCell ref="A19:G19"/>
    <mergeCell ref="A20:G20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  <mergeCell ref="B31:G31"/>
    <mergeCell ref="B33:G33"/>
    <mergeCell ref="A21:G21"/>
    <mergeCell ref="B32:G32"/>
  </mergeCells>
  <pageMargins left="0.98425196850393704" right="0.51181102362204722" top="0.35433070866141736" bottom="0.55118110236220474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13" sqref="F13:K15"/>
    </sheetView>
  </sheetViews>
  <sheetFormatPr defaultRowHeight="15" x14ac:dyDescent="0.25"/>
  <cols>
    <col min="1" max="1" width="23" customWidth="1"/>
    <col min="2" max="2" width="17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1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5">
      <c r="A2" s="271" t="s">
        <v>212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4"/>
    </row>
    <row r="5" spans="1:11" x14ac:dyDescent="0.25">
      <c r="A5" s="292" t="s">
        <v>243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x14ac:dyDescent="0.25">
      <c r="A6" s="310" t="s">
        <v>34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x14ac:dyDescent="0.25">
      <c r="A8" s="3"/>
    </row>
    <row r="9" spans="1:11" ht="38.25" customHeight="1" x14ac:dyDescent="0.25">
      <c r="A9" s="299" t="s">
        <v>13</v>
      </c>
      <c r="B9" s="299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11" ht="27.75" customHeight="1" x14ac:dyDescent="0.25">
      <c r="A10" s="303" t="s">
        <v>22</v>
      </c>
      <c r="B10" s="304"/>
      <c r="C10" s="294" t="s">
        <v>20</v>
      </c>
      <c r="D10" s="294" t="s">
        <v>21</v>
      </c>
      <c r="E10" s="294"/>
      <c r="F10" s="293" t="s">
        <v>14</v>
      </c>
      <c r="G10" s="293"/>
      <c r="H10" s="293"/>
      <c r="I10" s="293"/>
      <c r="J10" s="293"/>
      <c r="K10" s="293"/>
    </row>
    <row r="11" spans="1:11" ht="31.5" hidden="1" customHeight="1" x14ac:dyDescent="0.25">
      <c r="A11" s="305"/>
      <c r="B11" s="306"/>
      <c r="C11" s="294"/>
      <c r="D11" s="294"/>
      <c r="E11" s="294"/>
      <c r="F11" s="293"/>
      <c r="G11" s="293"/>
      <c r="H11" s="293"/>
      <c r="I11" s="293"/>
      <c r="J11" s="293"/>
      <c r="K11" s="293"/>
    </row>
    <row r="12" spans="1:11" ht="27.75" customHeight="1" x14ac:dyDescent="0.25">
      <c r="A12" s="305"/>
      <c r="B12" s="306"/>
      <c r="C12" s="294"/>
      <c r="D12" s="294"/>
      <c r="E12" s="294"/>
      <c r="F12" s="61" t="s">
        <v>9</v>
      </c>
      <c r="G12" s="61" t="s">
        <v>10</v>
      </c>
      <c r="H12" s="61" t="s">
        <v>110</v>
      </c>
      <c r="I12" s="61" t="s">
        <v>111</v>
      </c>
      <c r="J12" s="62" t="s">
        <v>136</v>
      </c>
      <c r="K12" s="62" t="s">
        <v>15</v>
      </c>
    </row>
    <row r="13" spans="1:11" ht="20.25" customHeight="1" x14ac:dyDescent="0.25">
      <c r="A13" s="305"/>
      <c r="B13" s="306"/>
      <c r="C13" s="294" t="s">
        <v>130</v>
      </c>
      <c r="D13" s="299" t="s">
        <v>16</v>
      </c>
      <c r="E13" s="299"/>
      <c r="F13" s="124">
        <f>F15+F16+F17</f>
        <v>6857.2</v>
      </c>
      <c r="G13" s="124">
        <f t="shared" ref="G13:K13" si="0">G15+G16+G17</f>
        <v>6770</v>
      </c>
      <c r="H13" s="124">
        <f t="shared" si="0"/>
        <v>6770</v>
      </c>
      <c r="I13" s="124">
        <f t="shared" si="0"/>
        <v>6770</v>
      </c>
      <c r="J13" s="124">
        <f t="shared" si="0"/>
        <v>6770</v>
      </c>
      <c r="K13" s="124">
        <f t="shared" si="0"/>
        <v>33937.199999999997</v>
      </c>
    </row>
    <row r="14" spans="1:11" ht="16.5" customHeight="1" x14ac:dyDescent="0.25">
      <c r="A14" s="305"/>
      <c r="B14" s="306"/>
      <c r="C14" s="294"/>
      <c r="D14" s="299" t="s">
        <v>17</v>
      </c>
      <c r="E14" s="299"/>
      <c r="F14" s="124"/>
      <c r="G14" s="124"/>
      <c r="H14" s="124"/>
      <c r="I14" s="124"/>
      <c r="J14" s="124"/>
      <c r="K14" s="124"/>
    </row>
    <row r="15" spans="1:11" ht="51" customHeight="1" x14ac:dyDescent="0.25">
      <c r="A15" s="305"/>
      <c r="B15" s="306"/>
      <c r="C15" s="294"/>
      <c r="D15" s="299" t="s">
        <v>143</v>
      </c>
      <c r="E15" s="299"/>
      <c r="F15" s="124">
        <v>6857.2</v>
      </c>
      <c r="G15" s="124">
        <v>6770</v>
      </c>
      <c r="H15" s="124">
        <v>6770</v>
      </c>
      <c r="I15" s="124">
        <v>6770</v>
      </c>
      <c r="J15" s="124">
        <v>6770</v>
      </c>
      <c r="K15" s="124">
        <f>F15+G15+H15+I15+J15</f>
        <v>33937.199999999997</v>
      </c>
    </row>
    <row r="16" spans="1:11" ht="29.25" customHeight="1" x14ac:dyDescent="0.25">
      <c r="A16" s="305"/>
      <c r="B16" s="306"/>
      <c r="C16" s="294"/>
      <c r="D16" s="299" t="s">
        <v>18</v>
      </c>
      <c r="E16" s="299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12">
        <f t="shared" ref="K16:K17" si="1">F16+G16+H16+I16+J16</f>
        <v>0</v>
      </c>
    </row>
    <row r="17" spans="1:11" ht="38.25" customHeight="1" x14ac:dyDescent="0.25">
      <c r="A17" s="307"/>
      <c r="B17" s="308"/>
      <c r="C17" s="294"/>
      <c r="D17" s="299" t="s">
        <v>19</v>
      </c>
      <c r="E17" s="299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1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4"/>
      <c r="I18" s="2"/>
      <c r="J18" s="2"/>
      <c r="K18" s="2"/>
    </row>
    <row r="19" spans="1:11" x14ac:dyDescent="0.25">
      <c r="A19" s="4"/>
    </row>
  </sheetData>
  <mergeCells count="18">
    <mergeCell ref="A1:K1"/>
    <mergeCell ref="A2:K2"/>
    <mergeCell ref="A3:K3"/>
    <mergeCell ref="A5:K5"/>
    <mergeCell ref="A6:K6"/>
    <mergeCell ref="A7:K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9"/>
  <sheetViews>
    <sheetView zoomScale="120" zoomScaleNormal="120" zoomScaleSheetLayoutView="110" workbookViewId="0">
      <selection activeCell="A8" sqref="A8:F765"/>
    </sheetView>
  </sheetViews>
  <sheetFormatPr defaultRowHeight="15" x14ac:dyDescent="0.25"/>
  <cols>
    <col min="1" max="1" width="33.28515625" customWidth="1"/>
    <col min="2" max="2" width="18.85546875" customWidth="1"/>
    <col min="3" max="3" width="42.85546875" customWidth="1"/>
    <col min="4" max="5" width="15.42578125" customWidth="1"/>
    <col min="6" max="6" width="24.42578125" customWidth="1"/>
    <col min="11" max="11" width="4" customWidth="1"/>
    <col min="12" max="12" width="2.42578125" hidden="1" customWidth="1"/>
    <col min="13" max="13" width="1.5703125" customWidth="1"/>
  </cols>
  <sheetData>
    <row r="1" spans="1:6" x14ac:dyDescent="0.25">
      <c r="A1" s="342" t="s">
        <v>45</v>
      </c>
      <c r="B1" s="342"/>
      <c r="C1" s="342"/>
      <c r="D1" s="342"/>
      <c r="E1" s="342"/>
      <c r="F1" s="342"/>
    </row>
    <row r="2" spans="1:6" x14ac:dyDescent="0.25">
      <c r="A2" s="343" t="s">
        <v>212</v>
      </c>
      <c r="B2" s="343"/>
      <c r="C2" s="343"/>
      <c r="D2" s="343"/>
      <c r="E2" s="343"/>
      <c r="F2" s="343"/>
    </row>
    <row r="3" spans="1:6" x14ac:dyDescent="0.25">
      <c r="A3" s="342" t="s">
        <v>202</v>
      </c>
      <c r="B3" s="342"/>
      <c r="C3" s="342"/>
      <c r="D3" s="342"/>
      <c r="E3" s="342"/>
      <c r="F3" s="342"/>
    </row>
    <row r="4" spans="1:6" x14ac:dyDescent="0.25">
      <c r="A4" s="211"/>
      <c r="B4" s="108"/>
      <c r="C4" s="108"/>
      <c r="D4" s="108"/>
      <c r="E4" s="108"/>
      <c r="F4" s="108"/>
    </row>
    <row r="5" spans="1:6" ht="15.75" x14ac:dyDescent="0.25">
      <c r="A5" s="212"/>
      <c r="B5" s="108"/>
      <c r="C5" s="108"/>
      <c r="D5" s="108"/>
      <c r="E5" s="108"/>
      <c r="F5" s="108"/>
    </row>
    <row r="6" spans="1:6" x14ac:dyDescent="0.25">
      <c r="A6" s="301" t="s">
        <v>46</v>
      </c>
      <c r="B6" s="301"/>
      <c r="C6" s="301"/>
      <c r="D6" s="301"/>
      <c r="E6" s="301"/>
      <c r="F6" s="301"/>
    </row>
    <row r="7" spans="1:6" ht="8.25" customHeight="1" x14ac:dyDescent="0.25">
      <c r="A7" s="239"/>
      <c r="B7" s="108"/>
      <c r="C7" s="108"/>
      <c r="D7" s="108"/>
      <c r="E7" s="108"/>
      <c r="F7" s="108"/>
    </row>
    <row r="8" spans="1:6" ht="95.25" customHeight="1" x14ac:dyDescent="0.25">
      <c r="A8" s="247" t="s">
        <v>50</v>
      </c>
      <c r="B8" s="213" t="s">
        <v>21</v>
      </c>
      <c r="C8" s="214" t="s">
        <v>51</v>
      </c>
      <c r="D8" s="293" t="s">
        <v>52</v>
      </c>
      <c r="E8" s="293"/>
      <c r="F8" s="248" t="s">
        <v>47</v>
      </c>
    </row>
    <row r="9" spans="1:6" x14ac:dyDescent="0.25">
      <c r="A9" s="247">
        <v>1</v>
      </c>
      <c r="B9" s="213"/>
      <c r="C9" s="214">
        <v>3</v>
      </c>
      <c r="D9" s="293">
        <v>4</v>
      </c>
      <c r="E9" s="293"/>
      <c r="F9" s="247">
        <v>5</v>
      </c>
    </row>
    <row r="10" spans="1:6" ht="29.25" customHeight="1" x14ac:dyDescent="0.25">
      <c r="A10" s="335" t="s">
        <v>106</v>
      </c>
      <c r="B10" s="336"/>
      <c r="C10" s="336"/>
      <c r="D10" s="336"/>
      <c r="E10" s="336"/>
      <c r="F10" s="337"/>
    </row>
    <row r="11" spans="1:6" ht="21" customHeight="1" x14ac:dyDescent="0.25">
      <c r="A11" s="322" t="s">
        <v>355</v>
      </c>
      <c r="B11" s="293" t="s">
        <v>145</v>
      </c>
      <c r="C11" s="328" t="s">
        <v>457</v>
      </c>
      <c r="D11" s="123" t="s">
        <v>97</v>
      </c>
      <c r="E11" s="104">
        <f>E12+E13+E14+E15+E16</f>
        <v>84523.9</v>
      </c>
      <c r="F11" s="312"/>
    </row>
    <row r="12" spans="1:6" x14ac:dyDescent="0.25">
      <c r="A12" s="323"/>
      <c r="B12" s="293"/>
      <c r="C12" s="329"/>
      <c r="D12" s="247" t="s">
        <v>9</v>
      </c>
      <c r="E12" s="124">
        <f>'Прил 11 Перечень мероприятий'!G38</f>
        <v>16803.900000000001</v>
      </c>
      <c r="F12" s="312"/>
    </row>
    <row r="13" spans="1:6" x14ac:dyDescent="0.25">
      <c r="A13" s="323"/>
      <c r="B13" s="293"/>
      <c r="C13" s="329"/>
      <c r="D13" s="247" t="s">
        <v>96</v>
      </c>
      <c r="E13" s="124">
        <f>'Прил 11 Перечень мероприятий'!H38</f>
        <v>16930</v>
      </c>
      <c r="F13" s="312"/>
    </row>
    <row r="14" spans="1:6" x14ac:dyDescent="0.25">
      <c r="A14" s="323"/>
      <c r="B14" s="293"/>
      <c r="C14" s="329"/>
      <c r="D14" s="247" t="s">
        <v>148</v>
      </c>
      <c r="E14" s="124">
        <f>'Прил 11 Перечень мероприятий'!I38</f>
        <v>16930</v>
      </c>
      <c r="F14" s="312"/>
    </row>
    <row r="15" spans="1:6" x14ac:dyDescent="0.25">
      <c r="A15" s="323"/>
      <c r="B15" s="293"/>
      <c r="C15" s="329"/>
      <c r="D15" s="247" t="s">
        <v>165</v>
      </c>
      <c r="E15" s="124">
        <f>'Прил 11 Перечень мероприятий'!J38</f>
        <v>16930</v>
      </c>
      <c r="F15" s="312"/>
    </row>
    <row r="16" spans="1:6" ht="15.75" customHeight="1" x14ac:dyDescent="0.25">
      <c r="A16" s="323"/>
      <c r="B16" s="293"/>
      <c r="C16" s="329"/>
      <c r="D16" s="247" t="s">
        <v>166</v>
      </c>
      <c r="E16" s="124">
        <f>'Прил 11 Перечень мероприятий'!K38</f>
        <v>16930</v>
      </c>
      <c r="F16" s="312"/>
    </row>
    <row r="17" spans="1:6" ht="15" customHeight="1" x14ac:dyDescent="0.25">
      <c r="A17" s="322" t="s">
        <v>386</v>
      </c>
      <c r="B17" s="293" t="s">
        <v>145</v>
      </c>
      <c r="C17" s="326" t="s">
        <v>522</v>
      </c>
      <c r="D17" s="123" t="s">
        <v>97</v>
      </c>
      <c r="E17" s="105">
        <f>E18+E19+E20+E21+E22</f>
        <v>126</v>
      </c>
      <c r="F17" s="322"/>
    </row>
    <row r="18" spans="1:6" x14ac:dyDescent="0.25">
      <c r="A18" s="323"/>
      <c r="B18" s="293"/>
      <c r="C18" s="326"/>
      <c r="D18" s="247" t="s">
        <v>9</v>
      </c>
      <c r="E18" s="124">
        <f>'Прил 11 Перечень мероприятий'!G42</f>
        <v>126</v>
      </c>
      <c r="F18" s="323"/>
    </row>
    <row r="19" spans="1:6" x14ac:dyDescent="0.25">
      <c r="A19" s="323"/>
      <c r="B19" s="293"/>
      <c r="C19" s="326"/>
      <c r="D19" s="247" t="s">
        <v>96</v>
      </c>
      <c r="E19" s="124">
        <f>'Прил 11 Перечень мероприятий'!H42</f>
        <v>0</v>
      </c>
      <c r="F19" s="323"/>
    </row>
    <row r="20" spans="1:6" x14ac:dyDescent="0.25">
      <c r="A20" s="323"/>
      <c r="B20" s="293"/>
      <c r="C20" s="326"/>
      <c r="D20" s="247" t="s">
        <v>148</v>
      </c>
      <c r="E20" s="124">
        <f>'Прил 11 Перечень мероприятий'!I42</f>
        <v>0</v>
      </c>
      <c r="F20" s="323"/>
    </row>
    <row r="21" spans="1:6" x14ac:dyDescent="0.25">
      <c r="A21" s="323"/>
      <c r="B21" s="293"/>
      <c r="C21" s="326"/>
      <c r="D21" s="247" t="s">
        <v>165</v>
      </c>
      <c r="E21" s="124">
        <f>'Прил 11 Перечень мероприятий'!J42</f>
        <v>0</v>
      </c>
      <c r="F21" s="323"/>
    </row>
    <row r="22" spans="1:6" x14ac:dyDescent="0.25">
      <c r="A22" s="323"/>
      <c r="B22" s="293"/>
      <c r="C22" s="326"/>
      <c r="D22" s="247" t="s">
        <v>166</v>
      </c>
      <c r="E22" s="124">
        <f>'Прил 11 Перечень мероприятий'!K42</f>
        <v>0</v>
      </c>
      <c r="F22" s="324"/>
    </row>
    <row r="23" spans="1:6" ht="15" customHeight="1" x14ac:dyDescent="0.25">
      <c r="A23" s="323"/>
      <c r="B23" s="293" t="s">
        <v>18</v>
      </c>
      <c r="C23" s="326" t="s">
        <v>424</v>
      </c>
      <c r="D23" s="123" t="s">
        <v>97</v>
      </c>
      <c r="E23" s="105">
        <f>E24+E25+E26+E27+E28</f>
        <v>601</v>
      </c>
      <c r="F23" s="322"/>
    </row>
    <row r="24" spans="1:6" x14ac:dyDescent="0.25">
      <c r="A24" s="323"/>
      <c r="B24" s="293"/>
      <c r="C24" s="326"/>
      <c r="D24" s="247" t="s">
        <v>9</v>
      </c>
      <c r="E24" s="124">
        <f>'Прил 11 Перечень мероприятий'!G43</f>
        <v>601</v>
      </c>
      <c r="F24" s="323"/>
    </row>
    <row r="25" spans="1:6" x14ac:dyDescent="0.25">
      <c r="A25" s="323"/>
      <c r="B25" s="293"/>
      <c r="C25" s="326"/>
      <c r="D25" s="247" t="s">
        <v>96</v>
      </c>
      <c r="E25" s="124">
        <f>'Прил 11 Перечень мероприятий'!H43</f>
        <v>0</v>
      </c>
      <c r="F25" s="323"/>
    </row>
    <row r="26" spans="1:6" x14ac:dyDescent="0.25">
      <c r="A26" s="323"/>
      <c r="B26" s="293"/>
      <c r="C26" s="326"/>
      <c r="D26" s="247" t="s">
        <v>148</v>
      </c>
      <c r="E26" s="124">
        <f>'Прил 11 Перечень мероприятий'!I43</f>
        <v>0</v>
      </c>
      <c r="F26" s="323"/>
    </row>
    <row r="27" spans="1:6" x14ac:dyDescent="0.25">
      <c r="A27" s="323"/>
      <c r="B27" s="293"/>
      <c r="C27" s="326"/>
      <c r="D27" s="247" t="s">
        <v>165</v>
      </c>
      <c r="E27" s="124">
        <f>'Прил 11 Перечень мероприятий'!J42</f>
        <v>0</v>
      </c>
      <c r="F27" s="323"/>
    </row>
    <row r="28" spans="1:6" x14ac:dyDescent="0.25">
      <c r="A28" s="324"/>
      <c r="B28" s="293"/>
      <c r="C28" s="326"/>
      <c r="D28" s="247" t="s">
        <v>166</v>
      </c>
      <c r="E28" s="124">
        <f>'Прил 11 Перечень мероприятий'!K43</f>
        <v>0</v>
      </c>
      <c r="F28" s="324"/>
    </row>
    <row r="29" spans="1:6" ht="15" customHeight="1" x14ac:dyDescent="0.25">
      <c r="A29" s="322" t="s">
        <v>358</v>
      </c>
      <c r="B29" s="293" t="s">
        <v>145</v>
      </c>
      <c r="C29" s="325" t="s">
        <v>402</v>
      </c>
      <c r="D29" s="123" t="s">
        <v>97</v>
      </c>
      <c r="E29" s="105">
        <f>E30+E31+E32+E33+E34</f>
        <v>1700</v>
      </c>
      <c r="F29" s="322"/>
    </row>
    <row r="30" spans="1:6" x14ac:dyDescent="0.25">
      <c r="A30" s="323"/>
      <c r="B30" s="293"/>
      <c r="C30" s="325"/>
      <c r="D30" s="247" t="s">
        <v>9</v>
      </c>
      <c r="E30" s="124">
        <f>'Прил 11 Перечень мероприятий'!G46</f>
        <v>340</v>
      </c>
      <c r="F30" s="323"/>
    </row>
    <row r="31" spans="1:6" x14ac:dyDescent="0.25">
      <c r="A31" s="323"/>
      <c r="B31" s="293"/>
      <c r="C31" s="325"/>
      <c r="D31" s="247" t="s">
        <v>96</v>
      </c>
      <c r="E31" s="124">
        <f>'Прил 11 Перечень мероприятий'!H46</f>
        <v>340</v>
      </c>
      <c r="F31" s="323"/>
    </row>
    <row r="32" spans="1:6" x14ac:dyDescent="0.25">
      <c r="A32" s="323"/>
      <c r="B32" s="293"/>
      <c r="C32" s="325"/>
      <c r="D32" s="247" t="s">
        <v>148</v>
      </c>
      <c r="E32" s="124">
        <f>'Прил 11 Перечень мероприятий'!I46</f>
        <v>340</v>
      </c>
      <c r="F32" s="323"/>
    </row>
    <row r="33" spans="1:6" x14ac:dyDescent="0.25">
      <c r="A33" s="323"/>
      <c r="B33" s="293"/>
      <c r="C33" s="325"/>
      <c r="D33" s="247" t="s">
        <v>165</v>
      </c>
      <c r="E33" s="124">
        <f>'Прил 11 Перечень мероприятий'!J46</f>
        <v>340</v>
      </c>
      <c r="F33" s="323"/>
    </row>
    <row r="34" spans="1:6" x14ac:dyDescent="0.25">
      <c r="A34" s="324"/>
      <c r="B34" s="293"/>
      <c r="C34" s="325"/>
      <c r="D34" s="247" t="s">
        <v>166</v>
      </c>
      <c r="E34" s="124">
        <f>'Прил 11 Перечень мероприятий'!K46</f>
        <v>340</v>
      </c>
      <c r="F34" s="324"/>
    </row>
    <row r="35" spans="1:6" ht="44.25" customHeight="1" x14ac:dyDescent="0.25">
      <c r="A35" s="322" t="s">
        <v>362</v>
      </c>
      <c r="B35" s="293" t="s">
        <v>145</v>
      </c>
      <c r="C35" s="327" t="s">
        <v>537</v>
      </c>
      <c r="D35" s="123" t="s">
        <v>97</v>
      </c>
      <c r="E35" s="105">
        <f>E36+E37+E38+E39+E40</f>
        <v>3872.7999999999997</v>
      </c>
      <c r="F35" s="322"/>
    </row>
    <row r="36" spans="1:6" ht="44.25" customHeight="1" x14ac:dyDescent="0.25">
      <c r="A36" s="323"/>
      <c r="B36" s="293"/>
      <c r="C36" s="325"/>
      <c r="D36" s="247" t="s">
        <v>9</v>
      </c>
      <c r="E36" s="124">
        <f>'Прил 11 Перечень мероприятий'!G50</f>
        <v>654.4</v>
      </c>
      <c r="F36" s="323"/>
    </row>
    <row r="37" spans="1:6" ht="44.25" customHeight="1" x14ac:dyDescent="0.25">
      <c r="A37" s="323"/>
      <c r="B37" s="293"/>
      <c r="C37" s="325"/>
      <c r="D37" s="247" t="s">
        <v>96</v>
      </c>
      <c r="E37" s="124">
        <f>'Прил 11 Перечень мероприятий'!H50</f>
        <v>804.6</v>
      </c>
      <c r="F37" s="323"/>
    </row>
    <row r="38" spans="1:6" ht="44.25" customHeight="1" x14ac:dyDescent="0.25">
      <c r="A38" s="323"/>
      <c r="B38" s="293"/>
      <c r="C38" s="325"/>
      <c r="D38" s="247" t="s">
        <v>148</v>
      </c>
      <c r="E38" s="124">
        <f>'Прил 11 Перечень мероприятий'!I50</f>
        <v>804.6</v>
      </c>
      <c r="F38" s="323"/>
    </row>
    <row r="39" spans="1:6" ht="44.25" customHeight="1" x14ac:dyDescent="0.25">
      <c r="A39" s="323"/>
      <c r="B39" s="293"/>
      <c r="C39" s="325"/>
      <c r="D39" s="247" t="s">
        <v>165</v>
      </c>
      <c r="E39" s="124">
        <f>'Прил 11 Перечень мероприятий'!J50</f>
        <v>804.6</v>
      </c>
      <c r="F39" s="323"/>
    </row>
    <row r="40" spans="1:6" ht="44.25" customHeight="1" x14ac:dyDescent="0.25">
      <c r="A40" s="324"/>
      <c r="B40" s="293"/>
      <c r="C40" s="325"/>
      <c r="D40" s="247" t="s">
        <v>166</v>
      </c>
      <c r="E40" s="124">
        <f>'Прил 11 Перечень мероприятий'!K50</f>
        <v>804.6</v>
      </c>
      <c r="F40" s="324"/>
    </row>
    <row r="41" spans="1:6" ht="15" customHeight="1" x14ac:dyDescent="0.25">
      <c r="A41" s="322" t="s">
        <v>366</v>
      </c>
      <c r="B41" s="293" t="s">
        <v>145</v>
      </c>
      <c r="C41" s="327" t="s">
        <v>403</v>
      </c>
      <c r="D41" s="123" t="s">
        <v>97</v>
      </c>
      <c r="E41" s="105">
        <f>E42+E43+E44+E45+E46</f>
        <v>142.5</v>
      </c>
      <c r="F41" s="322"/>
    </row>
    <row r="42" spans="1:6" x14ac:dyDescent="0.25">
      <c r="A42" s="323"/>
      <c r="B42" s="293"/>
      <c r="C42" s="325"/>
      <c r="D42" s="247" t="s">
        <v>9</v>
      </c>
      <c r="E42" s="124">
        <f>'Прил 11 Перечень мероприятий'!G54</f>
        <v>28.5</v>
      </c>
      <c r="F42" s="323"/>
    </row>
    <row r="43" spans="1:6" x14ac:dyDescent="0.25">
      <c r="A43" s="323"/>
      <c r="B43" s="293"/>
      <c r="C43" s="325"/>
      <c r="D43" s="247" t="s">
        <v>96</v>
      </c>
      <c r="E43" s="124">
        <f>'Прил 11 Перечень мероприятий'!H54</f>
        <v>28.5</v>
      </c>
      <c r="F43" s="323"/>
    </row>
    <row r="44" spans="1:6" x14ac:dyDescent="0.25">
      <c r="A44" s="323"/>
      <c r="B44" s="293"/>
      <c r="C44" s="325"/>
      <c r="D44" s="247" t="s">
        <v>148</v>
      </c>
      <c r="E44" s="124">
        <f>'Прил 11 Перечень мероприятий'!I54</f>
        <v>28.5</v>
      </c>
      <c r="F44" s="323"/>
    </row>
    <row r="45" spans="1:6" x14ac:dyDescent="0.25">
      <c r="A45" s="323"/>
      <c r="B45" s="293"/>
      <c r="C45" s="325"/>
      <c r="D45" s="247" t="s">
        <v>165</v>
      </c>
      <c r="E45" s="124">
        <f>'Прил 11 Перечень мероприятий'!J54</f>
        <v>28.5</v>
      </c>
      <c r="F45" s="323"/>
    </row>
    <row r="46" spans="1:6" x14ac:dyDescent="0.25">
      <c r="A46" s="324"/>
      <c r="B46" s="293"/>
      <c r="C46" s="325"/>
      <c r="D46" s="247" t="s">
        <v>166</v>
      </c>
      <c r="E46" s="124">
        <f>'Прил 11 Перечень мероприятий'!K54</f>
        <v>28.5</v>
      </c>
      <c r="F46" s="324"/>
    </row>
    <row r="47" spans="1:6" ht="23.25" customHeight="1" x14ac:dyDescent="0.25">
      <c r="A47" s="322" t="s">
        <v>475</v>
      </c>
      <c r="B47" s="293" t="s">
        <v>145</v>
      </c>
      <c r="C47" s="327" t="s">
        <v>538</v>
      </c>
      <c r="D47" s="123" t="s">
        <v>97</v>
      </c>
      <c r="E47" s="105">
        <f>E48+E49+E50+E51+E52</f>
        <v>415.2</v>
      </c>
      <c r="F47" s="322"/>
    </row>
    <row r="48" spans="1:6" ht="23.25" customHeight="1" x14ac:dyDescent="0.25">
      <c r="A48" s="323"/>
      <c r="B48" s="293"/>
      <c r="C48" s="325"/>
      <c r="D48" s="247" t="s">
        <v>9</v>
      </c>
      <c r="E48" s="124">
        <f>'Прил 11 Перечень мероприятий'!G58</f>
        <v>135.19999999999999</v>
      </c>
      <c r="F48" s="323"/>
    </row>
    <row r="49" spans="1:6" ht="23.25" customHeight="1" x14ac:dyDescent="0.25">
      <c r="A49" s="323"/>
      <c r="B49" s="293"/>
      <c r="C49" s="325"/>
      <c r="D49" s="247" t="s">
        <v>96</v>
      </c>
      <c r="E49" s="124">
        <f>'Прил 11 Перечень мероприятий'!H58</f>
        <v>70</v>
      </c>
      <c r="F49" s="323"/>
    </row>
    <row r="50" spans="1:6" ht="23.25" customHeight="1" x14ac:dyDescent="0.25">
      <c r="A50" s="323"/>
      <c r="B50" s="293"/>
      <c r="C50" s="325"/>
      <c r="D50" s="247" t="s">
        <v>148</v>
      </c>
      <c r="E50" s="124">
        <f>'Прил 11 Перечень мероприятий'!I58</f>
        <v>70</v>
      </c>
      <c r="F50" s="323"/>
    </row>
    <row r="51" spans="1:6" ht="23.25" customHeight="1" x14ac:dyDescent="0.25">
      <c r="A51" s="323"/>
      <c r="B51" s="293"/>
      <c r="C51" s="325"/>
      <c r="D51" s="247" t="s">
        <v>165</v>
      </c>
      <c r="E51" s="124">
        <f>'Прил 11 Перечень мероприятий'!J58</f>
        <v>70</v>
      </c>
      <c r="F51" s="323"/>
    </row>
    <row r="52" spans="1:6" ht="23.25" customHeight="1" x14ac:dyDescent="0.25">
      <c r="A52" s="324"/>
      <c r="B52" s="293"/>
      <c r="C52" s="325"/>
      <c r="D52" s="247" t="s">
        <v>166</v>
      </c>
      <c r="E52" s="124">
        <f>'Прил 11 Перечень мероприятий'!K58</f>
        <v>70</v>
      </c>
      <c r="F52" s="324"/>
    </row>
    <row r="53" spans="1:6" ht="15" customHeight="1" x14ac:dyDescent="0.25">
      <c r="A53" s="322" t="s">
        <v>342</v>
      </c>
      <c r="B53" s="293" t="s">
        <v>145</v>
      </c>
      <c r="C53" s="327" t="s">
        <v>404</v>
      </c>
      <c r="D53" s="123" t="s">
        <v>97</v>
      </c>
      <c r="E53" s="105">
        <f>E54+E55+E56+E57+E58</f>
        <v>215</v>
      </c>
      <c r="F53" s="322"/>
    </row>
    <row r="54" spans="1:6" x14ac:dyDescent="0.25">
      <c r="A54" s="323"/>
      <c r="B54" s="293"/>
      <c r="C54" s="325"/>
      <c r="D54" s="247" t="s">
        <v>9</v>
      </c>
      <c r="E54" s="124">
        <f>'Прил 11 Перечень мероприятий'!G62</f>
        <v>43</v>
      </c>
      <c r="F54" s="323"/>
    </row>
    <row r="55" spans="1:6" x14ac:dyDescent="0.25">
      <c r="A55" s="323"/>
      <c r="B55" s="293"/>
      <c r="C55" s="325"/>
      <c r="D55" s="247" t="s">
        <v>96</v>
      </c>
      <c r="E55" s="124">
        <f>'Прил 11 Перечень мероприятий'!H62</f>
        <v>43</v>
      </c>
      <c r="F55" s="323"/>
    </row>
    <row r="56" spans="1:6" x14ac:dyDescent="0.25">
      <c r="A56" s="323"/>
      <c r="B56" s="293"/>
      <c r="C56" s="325"/>
      <c r="D56" s="247" t="s">
        <v>148</v>
      </c>
      <c r="E56" s="124">
        <f>'Прил 11 Перечень мероприятий'!I62</f>
        <v>43</v>
      </c>
      <c r="F56" s="323"/>
    </row>
    <row r="57" spans="1:6" x14ac:dyDescent="0.25">
      <c r="A57" s="323"/>
      <c r="B57" s="293"/>
      <c r="C57" s="325"/>
      <c r="D57" s="247" t="s">
        <v>165</v>
      </c>
      <c r="E57" s="124">
        <f>'Прил 11 Перечень мероприятий'!J62</f>
        <v>43</v>
      </c>
      <c r="F57" s="323"/>
    </row>
    <row r="58" spans="1:6" x14ac:dyDescent="0.25">
      <c r="A58" s="324"/>
      <c r="B58" s="293"/>
      <c r="C58" s="325"/>
      <c r="D58" s="247" t="s">
        <v>166</v>
      </c>
      <c r="E58" s="124">
        <f>'Прил 11 Перечень мероприятий'!K62</f>
        <v>43</v>
      </c>
      <c r="F58" s="324"/>
    </row>
    <row r="59" spans="1:6" ht="15" customHeight="1" x14ac:dyDescent="0.25">
      <c r="A59" s="322" t="s">
        <v>343</v>
      </c>
      <c r="B59" s="293" t="s">
        <v>145</v>
      </c>
      <c r="C59" s="327" t="s">
        <v>460</v>
      </c>
      <c r="D59" s="123" t="s">
        <v>97</v>
      </c>
      <c r="E59" s="105">
        <f>E60+E61+E62+E63+E64</f>
        <v>310</v>
      </c>
      <c r="F59" s="322"/>
    </row>
    <row r="60" spans="1:6" x14ac:dyDescent="0.25">
      <c r="A60" s="323"/>
      <c r="B60" s="293"/>
      <c r="C60" s="325"/>
      <c r="D60" s="247" t="s">
        <v>9</v>
      </c>
      <c r="E60" s="124">
        <f>'Прил 11 Перечень мероприятий'!G66</f>
        <v>62</v>
      </c>
      <c r="F60" s="323"/>
    </row>
    <row r="61" spans="1:6" x14ac:dyDescent="0.25">
      <c r="A61" s="323"/>
      <c r="B61" s="293"/>
      <c r="C61" s="325"/>
      <c r="D61" s="247" t="s">
        <v>96</v>
      </c>
      <c r="E61" s="124">
        <f>'Прил 11 Перечень мероприятий'!H66</f>
        <v>62</v>
      </c>
      <c r="F61" s="323"/>
    </row>
    <row r="62" spans="1:6" x14ac:dyDescent="0.25">
      <c r="A62" s="323"/>
      <c r="B62" s="293"/>
      <c r="C62" s="325"/>
      <c r="D62" s="247" t="s">
        <v>148</v>
      </c>
      <c r="E62" s="124">
        <f>'Прил 11 Перечень мероприятий'!I66</f>
        <v>62</v>
      </c>
      <c r="F62" s="323"/>
    </row>
    <row r="63" spans="1:6" x14ac:dyDescent="0.25">
      <c r="A63" s="323"/>
      <c r="B63" s="293"/>
      <c r="C63" s="325"/>
      <c r="D63" s="247" t="s">
        <v>165</v>
      </c>
      <c r="E63" s="124">
        <f>'Прил 11 Перечень мероприятий'!J66</f>
        <v>62</v>
      </c>
      <c r="F63" s="323"/>
    </row>
    <row r="64" spans="1:6" x14ac:dyDescent="0.25">
      <c r="A64" s="324"/>
      <c r="B64" s="293"/>
      <c r="C64" s="325"/>
      <c r="D64" s="247" t="s">
        <v>166</v>
      </c>
      <c r="E64" s="124">
        <f>'Прил 11 Перечень мероприятий'!K66</f>
        <v>62</v>
      </c>
      <c r="F64" s="324"/>
    </row>
    <row r="65" spans="1:6" ht="15" customHeight="1" x14ac:dyDescent="0.25">
      <c r="A65" s="322" t="s">
        <v>344</v>
      </c>
      <c r="B65" s="293" t="s">
        <v>145</v>
      </c>
      <c r="C65" s="327" t="s">
        <v>405</v>
      </c>
      <c r="D65" s="123" t="s">
        <v>97</v>
      </c>
      <c r="E65" s="105">
        <f>E66+E67+E68+E69+E70</f>
        <v>275</v>
      </c>
      <c r="F65" s="322"/>
    </row>
    <row r="66" spans="1:6" x14ac:dyDescent="0.25">
      <c r="A66" s="323"/>
      <c r="B66" s="293"/>
      <c r="C66" s="325"/>
      <c r="D66" s="247" t="s">
        <v>9</v>
      </c>
      <c r="E66" s="124">
        <f>'Прил 11 Перечень мероприятий'!G70</f>
        <v>55</v>
      </c>
      <c r="F66" s="323"/>
    </row>
    <row r="67" spans="1:6" x14ac:dyDescent="0.25">
      <c r="A67" s="323"/>
      <c r="B67" s="293"/>
      <c r="C67" s="325"/>
      <c r="D67" s="247" t="s">
        <v>96</v>
      </c>
      <c r="E67" s="124">
        <f>'Прил 11 Перечень мероприятий'!H70</f>
        <v>55</v>
      </c>
      <c r="F67" s="323"/>
    </row>
    <row r="68" spans="1:6" x14ac:dyDescent="0.25">
      <c r="A68" s="323"/>
      <c r="B68" s="293"/>
      <c r="C68" s="325"/>
      <c r="D68" s="247" t="s">
        <v>148</v>
      </c>
      <c r="E68" s="124">
        <f>'Прил 11 Перечень мероприятий'!I70</f>
        <v>55</v>
      </c>
      <c r="F68" s="323"/>
    </row>
    <row r="69" spans="1:6" x14ac:dyDescent="0.25">
      <c r="A69" s="323"/>
      <c r="B69" s="293"/>
      <c r="C69" s="325"/>
      <c r="D69" s="247" t="s">
        <v>165</v>
      </c>
      <c r="E69" s="124">
        <f>'Прил 11 Перечень мероприятий'!J70</f>
        <v>55</v>
      </c>
      <c r="F69" s="323"/>
    </row>
    <row r="70" spans="1:6" x14ac:dyDescent="0.25">
      <c r="A70" s="324"/>
      <c r="B70" s="293"/>
      <c r="C70" s="325"/>
      <c r="D70" s="247" t="s">
        <v>166</v>
      </c>
      <c r="E70" s="124">
        <f>'Прил 11 Перечень мероприятий'!K70</f>
        <v>55</v>
      </c>
      <c r="F70" s="324"/>
    </row>
    <row r="71" spans="1:6" ht="15" customHeight="1" x14ac:dyDescent="0.25">
      <c r="A71" s="322" t="s">
        <v>345</v>
      </c>
      <c r="B71" s="293" t="s">
        <v>145</v>
      </c>
      <c r="C71" s="327" t="s">
        <v>406</v>
      </c>
      <c r="D71" s="123" t="s">
        <v>97</v>
      </c>
      <c r="E71" s="105">
        <f>E72+E73+E74+E75+E76</f>
        <v>3500</v>
      </c>
      <c r="F71" s="322"/>
    </row>
    <row r="72" spans="1:6" x14ac:dyDescent="0.25">
      <c r="A72" s="323"/>
      <c r="B72" s="293"/>
      <c r="C72" s="325"/>
      <c r="D72" s="247" t="s">
        <v>9</v>
      </c>
      <c r="E72" s="124">
        <f>'Прил 11 Перечень мероприятий'!G74</f>
        <v>700</v>
      </c>
      <c r="F72" s="323"/>
    </row>
    <row r="73" spans="1:6" x14ac:dyDescent="0.25">
      <c r="A73" s="323"/>
      <c r="B73" s="293"/>
      <c r="C73" s="325"/>
      <c r="D73" s="247" t="s">
        <v>96</v>
      </c>
      <c r="E73" s="124">
        <f>'Прил 11 Перечень мероприятий'!H74</f>
        <v>700</v>
      </c>
      <c r="F73" s="323"/>
    </row>
    <row r="74" spans="1:6" x14ac:dyDescent="0.25">
      <c r="A74" s="323"/>
      <c r="B74" s="293"/>
      <c r="C74" s="325"/>
      <c r="D74" s="247" t="s">
        <v>148</v>
      </c>
      <c r="E74" s="124">
        <f>'Прил 11 Перечень мероприятий'!I74</f>
        <v>700</v>
      </c>
      <c r="F74" s="323"/>
    </row>
    <row r="75" spans="1:6" x14ac:dyDescent="0.25">
      <c r="A75" s="323"/>
      <c r="B75" s="293"/>
      <c r="C75" s="325"/>
      <c r="D75" s="247" t="s">
        <v>165</v>
      </c>
      <c r="E75" s="124">
        <f>'Прил 11 Перечень мероприятий'!J74</f>
        <v>700</v>
      </c>
      <c r="F75" s="323"/>
    </row>
    <row r="76" spans="1:6" x14ac:dyDescent="0.25">
      <c r="A76" s="324"/>
      <c r="B76" s="293"/>
      <c r="C76" s="325"/>
      <c r="D76" s="247" t="s">
        <v>166</v>
      </c>
      <c r="E76" s="124">
        <f>'Прил 11 Перечень мероприятий'!K74</f>
        <v>700</v>
      </c>
      <c r="F76" s="324"/>
    </row>
    <row r="77" spans="1:6" ht="15" customHeight="1" x14ac:dyDescent="0.25">
      <c r="A77" s="322" t="s">
        <v>346</v>
      </c>
      <c r="B77" s="293" t="s">
        <v>145</v>
      </c>
      <c r="C77" s="327" t="s">
        <v>510</v>
      </c>
      <c r="D77" s="123" t="s">
        <v>97</v>
      </c>
      <c r="E77" s="105">
        <f>E78+E79+E80+E81+E82</f>
        <v>40</v>
      </c>
      <c r="F77" s="322"/>
    </row>
    <row r="78" spans="1:6" x14ac:dyDescent="0.25">
      <c r="A78" s="323"/>
      <c r="B78" s="293"/>
      <c r="C78" s="325"/>
      <c r="D78" s="247" t="s">
        <v>9</v>
      </c>
      <c r="E78" s="124">
        <f>'Прил 11 Перечень мероприятий'!G78</f>
        <v>0</v>
      </c>
      <c r="F78" s="323"/>
    </row>
    <row r="79" spans="1:6" x14ac:dyDescent="0.25">
      <c r="A79" s="323"/>
      <c r="B79" s="293"/>
      <c r="C79" s="325"/>
      <c r="D79" s="247" t="s">
        <v>96</v>
      </c>
      <c r="E79" s="124">
        <f>'Прил 11 Перечень мероприятий'!H78</f>
        <v>10</v>
      </c>
      <c r="F79" s="323"/>
    </row>
    <row r="80" spans="1:6" x14ac:dyDescent="0.25">
      <c r="A80" s="323"/>
      <c r="B80" s="293"/>
      <c r="C80" s="325"/>
      <c r="D80" s="247" t="s">
        <v>148</v>
      </c>
      <c r="E80" s="124">
        <f>'Прил 11 Перечень мероприятий'!I78</f>
        <v>10</v>
      </c>
      <c r="F80" s="323"/>
    </row>
    <row r="81" spans="1:6" x14ac:dyDescent="0.25">
      <c r="A81" s="323"/>
      <c r="B81" s="293"/>
      <c r="C81" s="325"/>
      <c r="D81" s="247" t="s">
        <v>165</v>
      </c>
      <c r="E81" s="124">
        <f>'Прил 11 Перечень мероприятий'!J78</f>
        <v>10</v>
      </c>
      <c r="F81" s="323"/>
    </row>
    <row r="82" spans="1:6" x14ac:dyDescent="0.25">
      <c r="A82" s="324"/>
      <c r="B82" s="293"/>
      <c r="C82" s="325"/>
      <c r="D82" s="247" t="s">
        <v>166</v>
      </c>
      <c r="E82" s="124">
        <f>'Прил 11 Перечень мероприятий'!K78</f>
        <v>10</v>
      </c>
      <c r="F82" s="324"/>
    </row>
    <row r="83" spans="1:6" x14ac:dyDescent="0.25">
      <c r="A83" s="322" t="s">
        <v>521</v>
      </c>
      <c r="B83" s="293" t="s">
        <v>18</v>
      </c>
      <c r="C83" s="327" t="s">
        <v>523</v>
      </c>
      <c r="D83" s="123" t="s">
        <v>97</v>
      </c>
      <c r="E83" s="105">
        <f>E84+E85+E86+E87+E88</f>
        <v>110</v>
      </c>
      <c r="F83" s="322"/>
    </row>
    <row r="84" spans="1:6" x14ac:dyDescent="0.25">
      <c r="A84" s="323"/>
      <c r="B84" s="293"/>
      <c r="C84" s="325"/>
      <c r="D84" s="247" t="s">
        <v>9</v>
      </c>
      <c r="E84" s="124">
        <f>'Прил 11 Перечень мероприятий'!G83</f>
        <v>110</v>
      </c>
      <c r="F84" s="323"/>
    </row>
    <row r="85" spans="1:6" x14ac:dyDescent="0.25">
      <c r="A85" s="323"/>
      <c r="B85" s="293"/>
      <c r="C85" s="325"/>
      <c r="D85" s="247" t="s">
        <v>96</v>
      </c>
      <c r="E85" s="124">
        <f>'Прил 11 Перечень мероприятий'!H83</f>
        <v>0</v>
      </c>
      <c r="F85" s="323"/>
    </row>
    <row r="86" spans="1:6" x14ac:dyDescent="0.25">
      <c r="A86" s="323"/>
      <c r="B86" s="293"/>
      <c r="C86" s="325"/>
      <c r="D86" s="247" t="s">
        <v>148</v>
      </c>
      <c r="E86" s="124">
        <f>'Прил 11 Перечень мероприятий'!I83</f>
        <v>0</v>
      </c>
      <c r="F86" s="323"/>
    </row>
    <row r="87" spans="1:6" x14ac:dyDescent="0.25">
      <c r="A87" s="323"/>
      <c r="B87" s="293"/>
      <c r="C87" s="325"/>
      <c r="D87" s="247" t="s">
        <v>165</v>
      </c>
      <c r="E87" s="124">
        <f>'Прил 11 Перечень мероприятий'!J83</f>
        <v>0</v>
      </c>
      <c r="F87" s="323"/>
    </row>
    <row r="88" spans="1:6" x14ac:dyDescent="0.25">
      <c r="A88" s="324"/>
      <c r="B88" s="293"/>
      <c r="C88" s="325"/>
      <c r="D88" s="247" t="s">
        <v>166</v>
      </c>
      <c r="E88" s="124">
        <f>'Прил 11 Перечень мероприятий'!K83</f>
        <v>0</v>
      </c>
      <c r="F88" s="324"/>
    </row>
    <row r="89" spans="1:6" ht="15" customHeight="1" x14ac:dyDescent="0.25">
      <c r="A89" s="322" t="s">
        <v>369</v>
      </c>
      <c r="B89" s="293" t="s">
        <v>145</v>
      </c>
      <c r="C89" s="327" t="s">
        <v>407</v>
      </c>
      <c r="D89" s="123" t="s">
        <v>97</v>
      </c>
      <c r="E89" s="105">
        <f>E90+E91+E92+E93+E94</f>
        <v>425</v>
      </c>
      <c r="F89" s="312"/>
    </row>
    <row r="90" spans="1:6" x14ac:dyDescent="0.25">
      <c r="A90" s="323"/>
      <c r="B90" s="293"/>
      <c r="C90" s="325"/>
      <c r="D90" s="247" t="s">
        <v>9</v>
      </c>
      <c r="E90" s="124">
        <f>'Прил 11 Перечень мероприятий'!G90</f>
        <v>85</v>
      </c>
      <c r="F90" s="312"/>
    </row>
    <row r="91" spans="1:6" x14ac:dyDescent="0.25">
      <c r="A91" s="323"/>
      <c r="B91" s="293"/>
      <c r="C91" s="325"/>
      <c r="D91" s="247" t="s">
        <v>96</v>
      </c>
      <c r="E91" s="124">
        <f>'Прил 11 Перечень мероприятий'!H90</f>
        <v>85</v>
      </c>
      <c r="F91" s="312"/>
    </row>
    <row r="92" spans="1:6" x14ac:dyDescent="0.25">
      <c r="A92" s="323"/>
      <c r="B92" s="293"/>
      <c r="C92" s="325"/>
      <c r="D92" s="247" t="s">
        <v>148</v>
      </c>
      <c r="E92" s="124">
        <f>'Прил 11 Перечень мероприятий'!I90</f>
        <v>85</v>
      </c>
      <c r="F92" s="312"/>
    </row>
    <row r="93" spans="1:6" x14ac:dyDescent="0.25">
      <c r="A93" s="323"/>
      <c r="B93" s="293"/>
      <c r="C93" s="325"/>
      <c r="D93" s="247" t="s">
        <v>165</v>
      </c>
      <c r="E93" s="124">
        <f>'Прил 11 Перечень мероприятий'!J90</f>
        <v>85</v>
      </c>
      <c r="F93" s="312"/>
    </row>
    <row r="94" spans="1:6" x14ac:dyDescent="0.25">
      <c r="A94" s="324"/>
      <c r="B94" s="293"/>
      <c r="C94" s="325"/>
      <c r="D94" s="247" t="s">
        <v>166</v>
      </c>
      <c r="E94" s="124">
        <f>'Прил 11 Перечень мероприятий'!K90</f>
        <v>85</v>
      </c>
      <c r="F94" s="312"/>
    </row>
    <row r="95" spans="1:6" ht="15" customHeight="1" x14ac:dyDescent="0.25">
      <c r="A95" s="322" t="s">
        <v>373</v>
      </c>
      <c r="B95" s="293" t="s">
        <v>145</v>
      </c>
      <c r="C95" s="325" t="s">
        <v>459</v>
      </c>
      <c r="D95" s="123" t="s">
        <v>97</v>
      </c>
      <c r="E95" s="105">
        <f>E96+E97+E98+E99+E100</f>
        <v>725</v>
      </c>
      <c r="F95" s="312"/>
    </row>
    <row r="96" spans="1:6" x14ac:dyDescent="0.25">
      <c r="A96" s="323"/>
      <c r="B96" s="293"/>
      <c r="C96" s="325"/>
      <c r="D96" s="247" t="s">
        <v>9</v>
      </c>
      <c r="E96" s="124">
        <f>'Прил 11 Перечень мероприятий'!G94</f>
        <v>145</v>
      </c>
      <c r="F96" s="312"/>
    </row>
    <row r="97" spans="1:6" x14ac:dyDescent="0.25">
      <c r="A97" s="323"/>
      <c r="B97" s="293"/>
      <c r="C97" s="325"/>
      <c r="D97" s="247" t="s">
        <v>96</v>
      </c>
      <c r="E97" s="124">
        <f>'Прил 11 Перечень мероприятий'!H94</f>
        <v>145</v>
      </c>
      <c r="F97" s="312"/>
    </row>
    <row r="98" spans="1:6" x14ac:dyDescent="0.25">
      <c r="A98" s="323"/>
      <c r="B98" s="293"/>
      <c r="C98" s="325"/>
      <c r="D98" s="247" t="s">
        <v>148</v>
      </c>
      <c r="E98" s="124">
        <f>'Прил 11 Перечень мероприятий'!I94</f>
        <v>145</v>
      </c>
      <c r="F98" s="312"/>
    </row>
    <row r="99" spans="1:6" x14ac:dyDescent="0.25">
      <c r="A99" s="323"/>
      <c r="B99" s="293"/>
      <c r="C99" s="325"/>
      <c r="D99" s="247" t="s">
        <v>165</v>
      </c>
      <c r="E99" s="124">
        <f>'Прил 11 Перечень мероприятий'!J94</f>
        <v>145</v>
      </c>
      <c r="F99" s="312"/>
    </row>
    <row r="100" spans="1:6" x14ac:dyDescent="0.25">
      <c r="A100" s="324"/>
      <c r="B100" s="293"/>
      <c r="C100" s="325"/>
      <c r="D100" s="247" t="s">
        <v>166</v>
      </c>
      <c r="E100" s="124">
        <f>'Прил 11 Перечень мероприятий'!K94</f>
        <v>145</v>
      </c>
      <c r="F100" s="312"/>
    </row>
    <row r="101" spans="1:6" ht="15" customHeight="1" x14ac:dyDescent="0.25">
      <c r="A101" s="322" t="s">
        <v>374</v>
      </c>
      <c r="B101" s="293" t="s">
        <v>145</v>
      </c>
      <c r="C101" s="325" t="s">
        <v>425</v>
      </c>
      <c r="D101" s="123" t="s">
        <v>97</v>
      </c>
      <c r="E101" s="105">
        <f>E102+E103+E104+E105+E106</f>
        <v>220</v>
      </c>
      <c r="F101" s="312"/>
    </row>
    <row r="102" spans="1:6" x14ac:dyDescent="0.25">
      <c r="A102" s="323"/>
      <c r="B102" s="293"/>
      <c r="C102" s="325"/>
      <c r="D102" s="247" t="s">
        <v>9</v>
      </c>
      <c r="E102" s="124">
        <f>'Прил 11 Перечень мероприятий'!G98</f>
        <v>44</v>
      </c>
      <c r="F102" s="312"/>
    </row>
    <row r="103" spans="1:6" x14ac:dyDescent="0.25">
      <c r="A103" s="323"/>
      <c r="B103" s="293"/>
      <c r="C103" s="325"/>
      <c r="D103" s="247" t="s">
        <v>96</v>
      </c>
      <c r="E103" s="124">
        <f>'Прил 11 Перечень мероприятий'!H98</f>
        <v>44</v>
      </c>
      <c r="F103" s="312"/>
    </row>
    <row r="104" spans="1:6" x14ac:dyDescent="0.25">
      <c r="A104" s="323"/>
      <c r="B104" s="293"/>
      <c r="C104" s="325"/>
      <c r="D104" s="247" t="s">
        <v>148</v>
      </c>
      <c r="E104" s="124">
        <f>'Прил 11 Перечень мероприятий'!I98</f>
        <v>44</v>
      </c>
      <c r="F104" s="312"/>
    </row>
    <row r="105" spans="1:6" x14ac:dyDescent="0.25">
      <c r="A105" s="323"/>
      <c r="B105" s="293"/>
      <c r="C105" s="325"/>
      <c r="D105" s="247" t="s">
        <v>165</v>
      </c>
      <c r="E105" s="124">
        <f>'Прил 11 Перечень мероприятий'!J98</f>
        <v>44</v>
      </c>
      <c r="F105" s="312"/>
    </row>
    <row r="106" spans="1:6" x14ac:dyDescent="0.25">
      <c r="A106" s="324"/>
      <c r="B106" s="293"/>
      <c r="C106" s="325"/>
      <c r="D106" s="247" t="s">
        <v>166</v>
      </c>
      <c r="E106" s="124">
        <f>'Прил 11 Перечень мероприятий'!K98</f>
        <v>44</v>
      </c>
      <c r="F106" s="312"/>
    </row>
    <row r="107" spans="1:6" ht="15" customHeight="1" x14ac:dyDescent="0.25">
      <c r="A107" s="322" t="s">
        <v>476</v>
      </c>
      <c r="B107" s="293" t="s">
        <v>145</v>
      </c>
      <c r="C107" s="325" t="s">
        <v>408</v>
      </c>
      <c r="D107" s="123" t="s">
        <v>97</v>
      </c>
      <c r="E107" s="105">
        <f>E108+E109+E110+E111+E112</f>
        <v>500</v>
      </c>
      <c r="F107" s="312"/>
    </row>
    <row r="108" spans="1:6" x14ac:dyDescent="0.25">
      <c r="A108" s="323"/>
      <c r="B108" s="293"/>
      <c r="C108" s="325"/>
      <c r="D108" s="247" t="s">
        <v>9</v>
      </c>
      <c r="E108" s="124">
        <f>'Прил 11 Перечень мероприятий'!G102</f>
        <v>100</v>
      </c>
      <c r="F108" s="312"/>
    </row>
    <row r="109" spans="1:6" x14ac:dyDescent="0.25">
      <c r="A109" s="323"/>
      <c r="B109" s="293"/>
      <c r="C109" s="325"/>
      <c r="D109" s="247" t="s">
        <v>96</v>
      </c>
      <c r="E109" s="124">
        <f>'Прил 11 Перечень мероприятий'!H102</f>
        <v>100</v>
      </c>
      <c r="F109" s="312"/>
    </row>
    <row r="110" spans="1:6" x14ac:dyDescent="0.25">
      <c r="A110" s="323"/>
      <c r="B110" s="293"/>
      <c r="C110" s="325"/>
      <c r="D110" s="247" t="s">
        <v>148</v>
      </c>
      <c r="E110" s="124">
        <f>'Прил 11 Перечень мероприятий'!I102</f>
        <v>100</v>
      </c>
      <c r="F110" s="312"/>
    </row>
    <row r="111" spans="1:6" x14ac:dyDescent="0.25">
      <c r="A111" s="323"/>
      <c r="B111" s="293"/>
      <c r="C111" s="325"/>
      <c r="D111" s="247" t="s">
        <v>165</v>
      </c>
      <c r="E111" s="124">
        <f>'Прил 11 Перечень мероприятий'!J102</f>
        <v>100</v>
      </c>
      <c r="F111" s="312"/>
    </row>
    <row r="112" spans="1:6" x14ac:dyDescent="0.25">
      <c r="A112" s="324"/>
      <c r="B112" s="293"/>
      <c r="C112" s="325"/>
      <c r="D112" s="247" t="s">
        <v>166</v>
      </c>
      <c r="E112" s="124">
        <f>'Прил 11 Перечень мероприятий'!K102</f>
        <v>100</v>
      </c>
      <c r="F112" s="312"/>
    </row>
    <row r="113" spans="1:6" ht="15" customHeight="1" x14ac:dyDescent="0.25">
      <c r="A113" s="322" t="s">
        <v>449</v>
      </c>
      <c r="B113" s="293" t="s">
        <v>145</v>
      </c>
      <c r="C113" s="325" t="s">
        <v>450</v>
      </c>
      <c r="D113" s="123" t="s">
        <v>97</v>
      </c>
      <c r="E113" s="105">
        <f>E114+E115+E116+E117+E118</f>
        <v>50</v>
      </c>
      <c r="F113" s="312"/>
    </row>
    <row r="114" spans="1:6" x14ac:dyDescent="0.25">
      <c r="A114" s="323"/>
      <c r="B114" s="293"/>
      <c r="C114" s="325"/>
      <c r="D114" s="247" t="s">
        <v>9</v>
      </c>
      <c r="E114" s="124">
        <f>'Прил 11 Перечень мероприятий'!G106</f>
        <v>50</v>
      </c>
      <c r="F114" s="312"/>
    </row>
    <row r="115" spans="1:6" x14ac:dyDescent="0.25">
      <c r="A115" s="323"/>
      <c r="B115" s="293"/>
      <c r="C115" s="325"/>
      <c r="D115" s="247" t="s">
        <v>96</v>
      </c>
      <c r="E115" s="124">
        <f>'Прил 11 Перечень мероприятий'!H106</f>
        <v>0</v>
      </c>
      <c r="F115" s="312"/>
    </row>
    <row r="116" spans="1:6" x14ac:dyDescent="0.25">
      <c r="A116" s="323"/>
      <c r="B116" s="293"/>
      <c r="C116" s="325"/>
      <c r="D116" s="247" t="s">
        <v>148</v>
      </c>
      <c r="E116" s="124">
        <f>'Прил 11 Перечень мероприятий'!I106</f>
        <v>0</v>
      </c>
      <c r="F116" s="312"/>
    </row>
    <row r="117" spans="1:6" x14ac:dyDescent="0.25">
      <c r="A117" s="323"/>
      <c r="B117" s="293"/>
      <c r="C117" s="325"/>
      <c r="D117" s="247" t="s">
        <v>165</v>
      </c>
      <c r="E117" s="124">
        <f>'Прил 11 Перечень мероприятий'!J106</f>
        <v>0</v>
      </c>
      <c r="F117" s="312"/>
    </row>
    <row r="118" spans="1:6" x14ac:dyDescent="0.25">
      <c r="A118" s="324"/>
      <c r="B118" s="293"/>
      <c r="C118" s="325"/>
      <c r="D118" s="247" t="s">
        <v>166</v>
      </c>
      <c r="E118" s="124">
        <f>'Прил 11 Перечень мероприятий'!K106</f>
        <v>0</v>
      </c>
      <c r="F118" s="312"/>
    </row>
    <row r="119" spans="1:6" x14ac:dyDescent="0.25">
      <c r="A119" s="322" t="s">
        <v>508</v>
      </c>
      <c r="B119" s="293" t="s">
        <v>145</v>
      </c>
      <c r="C119" s="325" t="s">
        <v>509</v>
      </c>
      <c r="D119" s="123" t="s">
        <v>97</v>
      </c>
      <c r="E119" s="105">
        <f>E120+E121+E122+E123+E124</f>
        <v>45</v>
      </c>
      <c r="F119" s="312"/>
    </row>
    <row r="120" spans="1:6" x14ac:dyDescent="0.25">
      <c r="A120" s="323"/>
      <c r="B120" s="293"/>
      <c r="C120" s="325"/>
      <c r="D120" s="247" t="s">
        <v>9</v>
      </c>
      <c r="E120" s="124">
        <f>'Прил 11 Перечень мероприятий'!G110</f>
        <v>45</v>
      </c>
      <c r="F120" s="312"/>
    </row>
    <row r="121" spans="1:6" x14ac:dyDescent="0.25">
      <c r="A121" s="323"/>
      <c r="B121" s="293"/>
      <c r="C121" s="325"/>
      <c r="D121" s="247" t="s">
        <v>96</v>
      </c>
      <c r="E121" s="124">
        <f>'Прил 11 Перечень мероприятий'!H110</f>
        <v>0</v>
      </c>
      <c r="F121" s="312"/>
    </row>
    <row r="122" spans="1:6" x14ac:dyDescent="0.25">
      <c r="A122" s="323"/>
      <c r="B122" s="293"/>
      <c r="C122" s="325"/>
      <c r="D122" s="247" t="s">
        <v>148</v>
      </c>
      <c r="E122" s="124">
        <f>'Прил 11 Перечень мероприятий'!I110</f>
        <v>0</v>
      </c>
      <c r="F122" s="312"/>
    </row>
    <row r="123" spans="1:6" x14ac:dyDescent="0.25">
      <c r="A123" s="323"/>
      <c r="B123" s="293"/>
      <c r="C123" s="325"/>
      <c r="D123" s="247" t="s">
        <v>165</v>
      </c>
      <c r="E123" s="124">
        <f>'Прил 11 Перечень мероприятий'!J110</f>
        <v>0</v>
      </c>
      <c r="F123" s="312"/>
    </row>
    <row r="124" spans="1:6" x14ac:dyDescent="0.25">
      <c r="A124" s="324"/>
      <c r="B124" s="293"/>
      <c r="C124" s="325"/>
      <c r="D124" s="247" t="s">
        <v>166</v>
      </c>
      <c r="E124" s="124">
        <f>'Прил 11 Перечень мероприятий'!K110</f>
        <v>0</v>
      </c>
      <c r="F124" s="312"/>
    </row>
    <row r="125" spans="1:6" ht="27" customHeight="1" x14ac:dyDescent="0.25">
      <c r="A125" s="335" t="s">
        <v>220</v>
      </c>
      <c r="B125" s="336"/>
      <c r="C125" s="336"/>
      <c r="D125" s="336"/>
      <c r="E125" s="336"/>
      <c r="F125" s="337"/>
    </row>
    <row r="126" spans="1:6" ht="25.5" customHeight="1" x14ac:dyDescent="0.25">
      <c r="A126" s="322" t="s">
        <v>356</v>
      </c>
      <c r="B126" s="293" t="s">
        <v>145</v>
      </c>
      <c r="C126" s="340" t="s">
        <v>511</v>
      </c>
      <c r="D126" s="123" t="s">
        <v>97</v>
      </c>
      <c r="E126" s="104">
        <f>E127+E128+E129+E130+E131</f>
        <v>255154.24</v>
      </c>
      <c r="F126" s="312"/>
    </row>
    <row r="127" spans="1:6" x14ac:dyDescent="0.25">
      <c r="A127" s="323"/>
      <c r="B127" s="293"/>
      <c r="C127" s="341"/>
      <c r="D127" s="247" t="s">
        <v>9</v>
      </c>
      <c r="E127" s="124">
        <f>'Прил 11 Перечень мероприятий'!G127</f>
        <v>50714.239999999998</v>
      </c>
      <c r="F127" s="312"/>
    </row>
    <row r="128" spans="1:6" x14ac:dyDescent="0.25">
      <c r="A128" s="323"/>
      <c r="B128" s="293"/>
      <c r="C128" s="341"/>
      <c r="D128" s="247" t="s">
        <v>96</v>
      </c>
      <c r="E128" s="124">
        <f>'Прил 11 Перечень мероприятий'!H127</f>
        <v>51110</v>
      </c>
      <c r="F128" s="312"/>
    </row>
    <row r="129" spans="1:11" x14ac:dyDescent="0.25">
      <c r="A129" s="323"/>
      <c r="B129" s="293"/>
      <c r="C129" s="341"/>
      <c r="D129" s="247" t="s">
        <v>148</v>
      </c>
      <c r="E129" s="124">
        <f>'Прил 11 Перечень мероприятий'!I127</f>
        <v>51110</v>
      </c>
      <c r="F129" s="312"/>
    </row>
    <row r="130" spans="1:11" x14ac:dyDescent="0.25">
      <c r="A130" s="323"/>
      <c r="B130" s="293"/>
      <c r="C130" s="341"/>
      <c r="D130" s="247" t="s">
        <v>165</v>
      </c>
      <c r="E130" s="124">
        <f>'Прил 11 Перечень мероприятий'!J127</f>
        <v>51110</v>
      </c>
      <c r="F130" s="312"/>
    </row>
    <row r="131" spans="1:11" ht="21.75" customHeight="1" x14ac:dyDescent="0.25">
      <c r="A131" s="323"/>
      <c r="B131" s="293"/>
      <c r="C131" s="341"/>
      <c r="D131" s="247" t="s">
        <v>166</v>
      </c>
      <c r="E131" s="124">
        <f>'Прил 11 Перечень мероприятий'!K127</f>
        <v>51110</v>
      </c>
      <c r="F131" s="312"/>
    </row>
    <row r="132" spans="1:11" ht="15" customHeight="1" x14ac:dyDescent="0.25">
      <c r="A132" s="322" t="s">
        <v>386</v>
      </c>
      <c r="B132" s="293" t="s">
        <v>145</v>
      </c>
      <c r="C132" s="326" t="s">
        <v>422</v>
      </c>
      <c r="D132" s="123" t="s">
        <v>97</v>
      </c>
      <c r="E132" s="105">
        <f>E133+E134+E135+E136+E137</f>
        <v>395</v>
      </c>
      <c r="F132" s="312"/>
    </row>
    <row r="133" spans="1:11" x14ac:dyDescent="0.25">
      <c r="A133" s="323"/>
      <c r="B133" s="293"/>
      <c r="C133" s="326"/>
      <c r="D133" s="247" t="s">
        <v>9</v>
      </c>
      <c r="E133" s="124">
        <f>'Прил 11 Перечень мероприятий'!G131</f>
        <v>395</v>
      </c>
      <c r="F133" s="312"/>
    </row>
    <row r="134" spans="1:11" x14ac:dyDescent="0.25">
      <c r="A134" s="323"/>
      <c r="B134" s="293"/>
      <c r="C134" s="326"/>
      <c r="D134" s="247" t="s">
        <v>96</v>
      </c>
      <c r="E134" s="124">
        <f>'Прил 11 Перечень мероприятий'!H131</f>
        <v>0</v>
      </c>
      <c r="F134" s="312"/>
    </row>
    <row r="135" spans="1:11" x14ac:dyDescent="0.25">
      <c r="A135" s="323"/>
      <c r="B135" s="293"/>
      <c r="C135" s="326"/>
      <c r="D135" s="247" t="s">
        <v>148</v>
      </c>
      <c r="E135" s="124">
        <f>'Прил 11 Перечень мероприятий'!I131</f>
        <v>0</v>
      </c>
      <c r="F135" s="312"/>
    </row>
    <row r="136" spans="1:11" x14ac:dyDescent="0.25">
      <c r="A136" s="323"/>
      <c r="B136" s="293"/>
      <c r="C136" s="326"/>
      <c r="D136" s="247" t="s">
        <v>165</v>
      </c>
      <c r="E136" s="124">
        <f>'Прил 11 Перечень мероприятий'!J131</f>
        <v>0</v>
      </c>
      <c r="F136" s="312"/>
    </row>
    <row r="137" spans="1:11" x14ac:dyDescent="0.25">
      <c r="A137" s="323"/>
      <c r="B137" s="293"/>
      <c r="C137" s="326"/>
      <c r="D137" s="247" t="s">
        <v>166</v>
      </c>
      <c r="E137" s="124">
        <f>'Прил 11 Перечень мероприятий'!K131</f>
        <v>0</v>
      </c>
      <c r="F137" s="312"/>
    </row>
    <row r="138" spans="1:11" x14ac:dyDescent="0.25">
      <c r="A138" s="323"/>
      <c r="B138" s="293" t="s">
        <v>18</v>
      </c>
      <c r="C138" s="326" t="s">
        <v>423</v>
      </c>
      <c r="D138" s="123" t="s">
        <v>97</v>
      </c>
      <c r="E138" s="105">
        <f>E139+E140+E141+E142+E143</f>
        <v>1888</v>
      </c>
      <c r="F138" s="312"/>
    </row>
    <row r="139" spans="1:11" x14ac:dyDescent="0.25">
      <c r="A139" s="323"/>
      <c r="B139" s="293"/>
      <c r="C139" s="326"/>
      <c r="D139" s="247" t="s">
        <v>9</v>
      </c>
      <c r="E139" s="124">
        <f>'Прил 11 Перечень мероприятий'!G132</f>
        <v>1888</v>
      </c>
      <c r="F139" s="312"/>
    </row>
    <row r="140" spans="1:11" x14ac:dyDescent="0.25">
      <c r="A140" s="323"/>
      <c r="B140" s="293"/>
      <c r="C140" s="326"/>
      <c r="D140" s="247" t="s">
        <v>96</v>
      </c>
      <c r="E140" s="124">
        <f>'Прил 11 Перечень мероприятий'!H132</f>
        <v>0</v>
      </c>
      <c r="F140" s="312"/>
    </row>
    <row r="141" spans="1:11" x14ac:dyDescent="0.25">
      <c r="A141" s="323"/>
      <c r="B141" s="293"/>
      <c r="C141" s="326"/>
      <c r="D141" s="247" t="s">
        <v>148</v>
      </c>
      <c r="E141" s="124">
        <f>'Прил 11 Перечень мероприятий'!I132</f>
        <v>0</v>
      </c>
      <c r="F141" s="312"/>
    </row>
    <row r="142" spans="1:11" x14ac:dyDescent="0.25">
      <c r="A142" s="323"/>
      <c r="B142" s="293"/>
      <c r="C142" s="326"/>
      <c r="D142" s="247" t="s">
        <v>165</v>
      </c>
      <c r="E142" s="124">
        <f>'Прил 11 Перечень мероприятий'!J132</f>
        <v>0</v>
      </c>
      <c r="F142" s="312"/>
    </row>
    <row r="143" spans="1:11" x14ac:dyDescent="0.25">
      <c r="A143" s="324"/>
      <c r="B143" s="293"/>
      <c r="C143" s="326"/>
      <c r="D143" s="247" t="s">
        <v>166</v>
      </c>
      <c r="E143" s="124">
        <f>'Прил 11 Перечень мероприятий'!K132</f>
        <v>0</v>
      </c>
      <c r="F143" s="312"/>
    </row>
    <row r="144" spans="1:11" x14ac:dyDescent="0.25">
      <c r="A144" s="322" t="s">
        <v>358</v>
      </c>
      <c r="B144" s="293" t="s">
        <v>145</v>
      </c>
      <c r="C144" s="328" t="s">
        <v>545</v>
      </c>
      <c r="D144" s="123" t="s">
        <v>97</v>
      </c>
      <c r="E144" s="105">
        <f>E145+E146+E147+E148+E149</f>
        <v>9575</v>
      </c>
      <c r="F144" s="312"/>
      <c r="G144" s="251"/>
      <c r="H144" s="251"/>
      <c r="I144" s="251"/>
      <c r="J144" s="251"/>
      <c r="K144" s="251"/>
    </row>
    <row r="145" spans="1:12" x14ac:dyDescent="0.25">
      <c r="A145" s="323"/>
      <c r="B145" s="293"/>
      <c r="C145" s="329"/>
      <c r="D145" s="247" t="s">
        <v>9</v>
      </c>
      <c r="E145" s="124">
        <f>'Прил 11 Перечень мероприятий'!G135</f>
        <v>1915</v>
      </c>
      <c r="F145" s="312"/>
      <c r="G145" s="251"/>
      <c r="H145" s="251"/>
      <c r="I145" s="251"/>
      <c r="J145" s="251"/>
      <c r="K145" s="251"/>
    </row>
    <row r="146" spans="1:12" x14ac:dyDescent="0.25">
      <c r="A146" s="323"/>
      <c r="B146" s="293"/>
      <c r="C146" s="329"/>
      <c r="D146" s="247" t="s">
        <v>96</v>
      </c>
      <c r="E146" s="124">
        <f>'Прил 11 Перечень мероприятий'!H135</f>
        <v>1915</v>
      </c>
      <c r="F146" s="312"/>
      <c r="G146" s="251"/>
      <c r="H146" s="251"/>
      <c r="I146" s="251"/>
      <c r="J146" s="251"/>
      <c r="K146" s="251"/>
    </row>
    <row r="147" spans="1:12" x14ac:dyDescent="0.25">
      <c r="A147" s="323"/>
      <c r="B147" s="293"/>
      <c r="C147" s="329"/>
      <c r="D147" s="247" t="s">
        <v>148</v>
      </c>
      <c r="E147" s="124">
        <f>'Прил 11 Перечень мероприятий'!I135</f>
        <v>1915</v>
      </c>
      <c r="F147" s="312"/>
      <c r="G147" s="251"/>
      <c r="H147" s="251"/>
      <c r="I147" s="251"/>
      <c r="J147" s="251"/>
      <c r="K147" s="251"/>
    </row>
    <row r="148" spans="1:12" x14ac:dyDescent="0.25">
      <c r="A148" s="323"/>
      <c r="B148" s="293"/>
      <c r="C148" s="329"/>
      <c r="D148" s="247" t="s">
        <v>165</v>
      </c>
      <c r="E148" s="124">
        <f>'Прил 11 Перечень мероприятий'!J135</f>
        <v>1915</v>
      </c>
      <c r="F148" s="312"/>
      <c r="G148" s="251"/>
      <c r="H148" s="251"/>
      <c r="I148" s="251"/>
      <c r="J148" s="251"/>
      <c r="K148" s="251"/>
    </row>
    <row r="149" spans="1:12" x14ac:dyDescent="0.25">
      <c r="A149" s="324"/>
      <c r="B149" s="293"/>
      <c r="C149" s="332"/>
      <c r="D149" s="247" t="s">
        <v>166</v>
      </c>
      <c r="E149" s="124">
        <f>'Прил 11 Перечень мероприятий'!K135</f>
        <v>1915</v>
      </c>
      <c r="F149" s="312"/>
      <c r="G149" s="251"/>
      <c r="H149" s="251"/>
      <c r="I149" s="251"/>
      <c r="J149" s="251"/>
      <c r="K149" s="251"/>
    </row>
    <row r="150" spans="1:12" ht="36.75" customHeight="1" x14ac:dyDescent="0.25">
      <c r="A150" s="322" t="s">
        <v>363</v>
      </c>
      <c r="B150" s="293" t="s">
        <v>145</v>
      </c>
      <c r="C150" s="452" t="s">
        <v>546</v>
      </c>
      <c r="D150" s="123" t="s">
        <v>97</v>
      </c>
      <c r="E150" s="105">
        <f>E151+E152+E153+E154+E155</f>
        <v>14208.600000000002</v>
      </c>
      <c r="F150" s="312">
        <v>1395</v>
      </c>
      <c r="G150" s="254"/>
      <c r="H150" s="254"/>
      <c r="I150" s="254"/>
      <c r="J150" s="254"/>
      <c r="K150" s="254"/>
    </row>
    <row r="151" spans="1:12" ht="38.25" customHeight="1" x14ac:dyDescent="0.25">
      <c r="A151" s="323"/>
      <c r="B151" s="293"/>
      <c r="C151" s="453"/>
      <c r="D151" s="247" t="s">
        <v>9</v>
      </c>
      <c r="E151" s="124">
        <f>'Прил 11 Перечень мероприятий'!G139</f>
        <v>2215.8000000000002</v>
      </c>
      <c r="F151" s="312"/>
      <c r="G151" s="254"/>
      <c r="H151" s="254"/>
      <c r="I151" s="254"/>
      <c r="J151" s="254"/>
      <c r="K151" s="254"/>
    </row>
    <row r="152" spans="1:12" ht="39" customHeight="1" x14ac:dyDescent="0.25">
      <c r="A152" s="323"/>
      <c r="B152" s="293"/>
      <c r="C152" s="453"/>
      <c r="D152" s="247" t="s">
        <v>96</v>
      </c>
      <c r="E152" s="124">
        <f>'Прил 11 Перечень мероприятий'!H139</f>
        <v>2998.2</v>
      </c>
      <c r="F152" s="312"/>
      <c r="G152" s="254"/>
      <c r="H152" s="254"/>
      <c r="I152" s="254"/>
      <c r="J152" s="254"/>
      <c r="K152" s="254"/>
    </row>
    <row r="153" spans="1:12" ht="35.25" customHeight="1" x14ac:dyDescent="0.25">
      <c r="A153" s="323"/>
      <c r="B153" s="293"/>
      <c r="C153" s="453"/>
      <c r="D153" s="247" t="s">
        <v>148</v>
      </c>
      <c r="E153" s="124">
        <f>'Прил 11 Перечень мероприятий'!I139</f>
        <v>2998.2</v>
      </c>
      <c r="F153" s="312"/>
      <c r="G153" s="254"/>
      <c r="H153" s="254"/>
      <c r="I153" s="254"/>
      <c r="J153" s="254"/>
      <c r="K153" s="254"/>
    </row>
    <row r="154" spans="1:12" ht="39.75" customHeight="1" x14ac:dyDescent="0.25">
      <c r="A154" s="323"/>
      <c r="B154" s="293"/>
      <c r="C154" s="453"/>
      <c r="D154" s="247" t="s">
        <v>165</v>
      </c>
      <c r="E154" s="124">
        <f>'Прил 11 Перечень мероприятий'!J139</f>
        <v>2998.2</v>
      </c>
      <c r="F154" s="312"/>
      <c r="G154" s="254"/>
      <c r="H154" s="254"/>
      <c r="I154" s="254"/>
      <c r="J154" s="254"/>
      <c r="K154" s="254"/>
    </row>
    <row r="155" spans="1:12" ht="53.25" customHeight="1" x14ac:dyDescent="0.25">
      <c r="A155" s="324"/>
      <c r="B155" s="293"/>
      <c r="C155" s="454"/>
      <c r="D155" s="247" t="s">
        <v>166</v>
      </c>
      <c r="E155" s="124">
        <f>'Прил 11 Перечень мероприятий'!K139</f>
        <v>2998.2</v>
      </c>
      <c r="F155" s="312"/>
      <c r="G155" s="254"/>
      <c r="H155" s="254"/>
      <c r="I155" s="254"/>
      <c r="J155" s="254"/>
      <c r="K155" s="254"/>
    </row>
    <row r="156" spans="1:12" x14ac:dyDescent="0.25">
      <c r="A156" s="322" t="s">
        <v>366</v>
      </c>
      <c r="B156" s="293" t="s">
        <v>145</v>
      </c>
      <c r="C156" s="328" t="s">
        <v>547</v>
      </c>
      <c r="D156" s="123" t="s">
        <v>97</v>
      </c>
      <c r="E156" s="105">
        <f>E157+E158+E159+E160+E161</f>
        <v>790</v>
      </c>
      <c r="F156" s="312"/>
      <c r="G156" s="254"/>
      <c r="H156" s="254"/>
      <c r="I156" s="254"/>
      <c r="J156" s="254"/>
      <c r="K156" s="254"/>
      <c r="L156" s="254"/>
    </row>
    <row r="157" spans="1:12" x14ac:dyDescent="0.25">
      <c r="A157" s="323"/>
      <c r="B157" s="293"/>
      <c r="C157" s="329"/>
      <c r="D157" s="247" t="s">
        <v>9</v>
      </c>
      <c r="E157" s="124">
        <f>'Прил 11 Перечень мероприятий'!G143</f>
        <v>158</v>
      </c>
      <c r="F157" s="312"/>
      <c r="G157" s="254"/>
      <c r="H157" s="254"/>
      <c r="I157" s="254"/>
      <c r="J157" s="254"/>
      <c r="K157" s="254"/>
      <c r="L157" s="254"/>
    </row>
    <row r="158" spans="1:12" x14ac:dyDescent="0.25">
      <c r="A158" s="323"/>
      <c r="B158" s="293"/>
      <c r="C158" s="329"/>
      <c r="D158" s="247" t="s">
        <v>96</v>
      </c>
      <c r="E158" s="124">
        <f>'Прил 11 Перечень мероприятий'!H143</f>
        <v>158</v>
      </c>
      <c r="F158" s="312"/>
      <c r="G158" s="254"/>
      <c r="H158" s="254"/>
      <c r="I158" s="254"/>
      <c r="J158" s="254"/>
      <c r="K158" s="254"/>
      <c r="L158" s="254"/>
    </row>
    <row r="159" spans="1:12" x14ac:dyDescent="0.25">
      <c r="A159" s="323"/>
      <c r="B159" s="293"/>
      <c r="C159" s="329"/>
      <c r="D159" s="247" t="s">
        <v>148</v>
      </c>
      <c r="E159" s="124">
        <f>'Прил 11 Перечень мероприятий'!I143</f>
        <v>158</v>
      </c>
      <c r="F159" s="312"/>
      <c r="G159" s="254"/>
      <c r="H159" s="254"/>
      <c r="I159" s="254"/>
      <c r="J159" s="254"/>
      <c r="K159" s="254"/>
      <c r="L159" s="254"/>
    </row>
    <row r="160" spans="1:12" x14ac:dyDescent="0.25">
      <c r="A160" s="323"/>
      <c r="B160" s="293"/>
      <c r="C160" s="329"/>
      <c r="D160" s="247" t="s">
        <v>165</v>
      </c>
      <c r="E160" s="124">
        <f>'Прил 11 Перечень мероприятий'!J143</f>
        <v>158</v>
      </c>
      <c r="F160" s="312"/>
      <c r="G160" s="254"/>
      <c r="H160" s="254"/>
      <c r="I160" s="254"/>
      <c r="J160" s="254"/>
      <c r="K160" s="254"/>
      <c r="L160" s="254"/>
    </row>
    <row r="161" spans="1:12" x14ac:dyDescent="0.25">
      <c r="A161" s="324"/>
      <c r="B161" s="293"/>
      <c r="C161" s="332"/>
      <c r="D161" s="247" t="s">
        <v>166</v>
      </c>
      <c r="E161" s="124">
        <f>'Прил 11 Перечень мероприятий'!K143</f>
        <v>158</v>
      </c>
      <c r="F161" s="312"/>
      <c r="G161" s="254"/>
      <c r="H161" s="254"/>
      <c r="I161" s="254"/>
      <c r="J161" s="254"/>
      <c r="K161" s="254"/>
      <c r="L161" s="254"/>
    </row>
    <row r="162" spans="1:12" ht="18" customHeight="1" x14ac:dyDescent="0.25">
      <c r="A162" s="322" t="s">
        <v>475</v>
      </c>
      <c r="B162" s="293" t="s">
        <v>145</v>
      </c>
      <c r="C162" s="328" t="s">
        <v>548</v>
      </c>
      <c r="D162" s="123" t="s">
        <v>97</v>
      </c>
      <c r="E162" s="105">
        <f>E163+E164+E165+E166+E167</f>
        <v>2525.1999999999998</v>
      </c>
      <c r="F162" s="293"/>
      <c r="G162" s="255"/>
      <c r="H162" s="254"/>
      <c r="I162" s="254"/>
      <c r="J162" s="254"/>
      <c r="K162" s="254"/>
    </row>
    <row r="163" spans="1:12" ht="20.25" customHeight="1" x14ac:dyDescent="0.25">
      <c r="A163" s="323"/>
      <c r="B163" s="293"/>
      <c r="C163" s="329"/>
      <c r="D163" s="247" t="s">
        <v>9</v>
      </c>
      <c r="E163" s="124">
        <f>'Прил 11 Перечень мероприятий'!G147</f>
        <v>842.8</v>
      </c>
      <c r="F163" s="293"/>
      <c r="G163" s="255"/>
      <c r="H163" s="254"/>
      <c r="I163" s="254"/>
      <c r="J163" s="254"/>
      <c r="K163" s="254"/>
    </row>
    <row r="164" spans="1:12" ht="26.25" customHeight="1" x14ac:dyDescent="0.25">
      <c r="A164" s="323"/>
      <c r="B164" s="293"/>
      <c r="C164" s="329"/>
      <c r="D164" s="247" t="s">
        <v>96</v>
      </c>
      <c r="E164" s="124">
        <f>'Прил 11 Перечень мероприятий'!H147</f>
        <v>420.6</v>
      </c>
      <c r="F164" s="293"/>
      <c r="G164" s="255"/>
      <c r="H164" s="254"/>
      <c r="I164" s="254"/>
      <c r="J164" s="254"/>
      <c r="K164" s="254"/>
    </row>
    <row r="165" spans="1:12" ht="20.25" customHeight="1" x14ac:dyDescent="0.25">
      <c r="A165" s="323"/>
      <c r="B165" s="293"/>
      <c r="C165" s="329"/>
      <c r="D165" s="247" t="s">
        <v>148</v>
      </c>
      <c r="E165" s="124">
        <f>'Прил 11 Перечень мероприятий'!I147</f>
        <v>420.6</v>
      </c>
      <c r="F165" s="293"/>
      <c r="G165" s="255"/>
      <c r="H165" s="254"/>
      <c r="I165" s="254"/>
      <c r="J165" s="254"/>
      <c r="K165" s="254"/>
    </row>
    <row r="166" spans="1:12" ht="20.25" customHeight="1" x14ac:dyDescent="0.25">
      <c r="A166" s="323"/>
      <c r="B166" s="293"/>
      <c r="C166" s="329"/>
      <c r="D166" s="247" t="s">
        <v>165</v>
      </c>
      <c r="E166" s="124">
        <f>'Прил 11 Перечень мероприятий'!J147</f>
        <v>420.6</v>
      </c>
      <c r="F166" s="293"/>
      <c r="G166" s="255"/>
      <c r="H166" s="254"/>
      <c r="I166" s="254"/>
      <c r="J166" s="254"/>
      <c r="K166" s="254"/>
    </row>
    <row r="167" spans="1:12" ht="18.75" customHeight="1" x14ac:dyDescent="0.25">
      <c r="A167" s="324"/>
      <c r="B167" s="293"/>
      <c r="C167" s="332"/>
      <c r="D167" s="247" t="s">
        <v>166</v>
      </c>
      <c r="E167" s="124">
        <f>'Прил 11 Перечень мероприятий'!K147</f>
        <v>420.6</v>
      </c>
      <c r="F167" s="293"/>
      <c r="G167" s="255"/>
      <c r="H167" s="254"/>
      <c r="I167" s="254"/>
      <c r="J167" s="254"/>
      <c r="K167" s="254"/>
    </row>
    <row r="168" spans="1:12" x14ac:dyDescent="0.25">
      <c r="A168" s="322" t="s">
        <v>342</v>
      </c>
      <c r="B168" s="293" t="s">
        <v>145</v>
      </c>
      <c r="C168" s="328" t="s">
        <v>409</v>
      </c>
      <c r="D168" s="123" t="s">
        <v>97</v>
      </c>
      <c r="E168" s="105">
        <f>E169+E170+E171+E172+E173</f>
        <v>6500</v>
      </c>
      <c r="F168" s="322"/>
    </row>
    <row r="169" spans="1:12" x14ac:dyDescent="0.25">
      <c r="A169" s="323"/>
      <c r="B169" s="293"/>
      <c r="C169" s="329"/>
      <c r="D169" s="247" t="s">
        <v>9</v>
      </c>
      <c r="E169" s="124">
        <f>'Прил 11 Перечень мероприятий'!G151</f>
        <v>1300</v>
      </c>
      <c r="F169" s="323"/>
    </row>
    <row r="170" spans="1:12" x14ac:dyDescent="0.25">
      <c r="A170" s="323"/>
      <c r="B170" s="293"/>
      <c r="C170" s="329"/>
      <c r="D170" s="247" t="s">
        <v>96</v>
      </c>
      <c r="E170" s="124">
        <f>'Прил 11 Перечень мероприятий'!H151</f>
        <v>1300</v>
      </c>
      <c r="F170" s="323"/>
    </row>
    <row r="171" spans="1:12" x14ac:dyDescent="0.25">
      <c r="A171" s="323"/>
      <c r="B171" s="293"/>
      <c r="C171" s="329"/>
      <c r="D171" s="247" t="s">
        <v>148</v>
      </c>
      <c r="E171" s="124">
        <f>'Прил 11 Перечень мероприятий'!I151</f>
        <v>1300</v>
      </c>
      <c r="F171" s="323"/>
    </row>
    <row r="172" spans="1:12" x14ac:dyDescent="0.25">
      <c r="A172" s="323"/>
      <c r="B172" s="293"/>
      <c r="C172" s="329"/>
      <c r="D172" s="247" t="s">
        <v>165</v>
      </c>
      <c r="E172" s="124">
        <f>'Прил 11 Перечень мероприятий'!J151</f>
        <v>1300</v>
      </c>
      <c r="F172" s="323"/>
    </row>
    <row r="173" spans="1:12" x14ac:dyDescent="0.25">
      <c r="A173" s="324"/>
      <c r="B173" s="293"/>
      <c r="C173" s="332"/>
      <c r="D173" s="247" t="s">
        <v>166</v>
      </c>
      <c r="E173" s="124">
        <f>'Прил 11 Перечень мероприятий'!K151</f>
        <v>1300</v>
      </c>
      <c r="F173" s="324"/>
    </row>
    <row r="174" spans="1:12" x14ac:dyDescent="0.25">
      <c r="A174" s="322" t="s">
        <v>343</v>
      </c>
      <c r="B174" s="293" t="s">
        <v>145</v>
      </c>
      <c r="C174" s="328" t="s">
        <v>549</v>
      </c>
      <c r="D174" s="123" t="s">
        <v>97</v>
      </c>
      <c r="E174" s="105">
        <f>E175+E176+E177+E178+E179</f>
        <v>80</v>
      </c>
      <c r="F174" s="322"/>
    </row>
    <row r="175" spans="1:12" x14ac:dyDescent="0.25">
      <c r="A175" s="323"/>
      <c r="B175" s="293"/>
      <c r="C175" s="329"/>
      <c r="D175" s="247" t="s">
        <v>9</v>
      </c>
      <c r="E175" s="124">
        <f>'Прил 11 Перечень мероприятий'!G155+'Прил 11 Перечень мероприятий'!G155</f>
        <v>0</v>
      </c>
      <c r="F175" s="323"/>
    </row>
    <row r="176" spans="1:12" x14ac:dyDescent="0.25">
      <c r="A176" s="323"/>
      <c r="B176" s="293"/>
      <c r="C176" s="329"/>
      <c r="D176" s="247" t="s">
        <v>96</v>
      </c>
      <c r="E176" s="124">
        <f>'Прил 11 Перечень мероприятий'!H155</f>
        <v>20</v>
      </c>
      <c r="F176" s="323"/>
    </row>
    <row r="177" spans="1:11" x14ac:dyDescent="0.25">
      <c r="A177" s="323"/>
      <c r="B177" s="293"/>
      <c r="C177" s="329"/>
      <c r="D177" s="247" t="s">
        <v>148</v>
      </c>
      <c r="E177" s="124">
        <f>'Прил 11 Перечень мероприятий'!I155</f>
        <v>20</v>
      </c>
      <c r="F177" s="323"/>
    </row>
    <row r="178" spans="1:11" x14ac:dyDescent="0.25">
      <c r="A178" s="323"/>
      <c r="B178" s="293"/>
      <c r="C178" s="329"/>
      <c r="D178" s="247" t="s">
        <v>165</v>
      </c>
      <c r="E178" s="124">
        <f>'Прил 11 Перечень мероприятий'!J155</f>
        <v>20</v>
      </c>
      <c r="F178" s="323"/>
    </row>
    <row r="179" spans="1:11" x14ac:dyDescent="0.25">
      <c r="A179" s="324"/>
      <c r="B179" s="293"/>
      <c r="C179" s="332"/>
      <c r="D179" s="247" t="s">
        <v>166</v>
      </c>
      <c r="E179" s="124">
        <f>'Прил 11 Перечень мероприятий'!K155</f>
        <v>20</v>
      </c>
      <c r="F179" s="324"/>
    </row>
    <row r="180" spans="1:11" ht="21.75" customHeight="1" x14ac:dyDescent="0.25">
      <c r="A180" s="322" t="s">
        <v>344</v>
      </c>
      <c r="B180" s="293" t="s">
        <v>145</v>
      </c>
      <c r="C180" s="328" t="s">
        <v>550</v>
      </c>
      <c r="D180" s="123" t="s">
        <v>97</v>
      </c>
      <c r="E180" s="105">
        <f>E181+E182+E183+E184+E185</f>
        <v>600</v>
      </c>
      <c r="F180" s="322"/>
    </row>
    <row r="181" spans="1:11" x14ac:dyDescent="0.25">
      <c r="A181" s="323"/>
      <c r="B181" s="293"/>
      <c r="C181" s="329"/>
      <c r="D181" s="247" t="s">
        <v>9</v>
      </c>
      <c r="E181" s="124">
        <f>'Прил 11 Перечень мероприятий'!G159</f>
        <v>0</v>
      </c>
      <c r="F181" s="323"/>
    </row>
    <row r="182" spans="1:11" x14ac:dyDescent="0.25">
      <c r="A182" s="323"/>
      <c r="B182" s="293"/>
      <c r="C182" s="329"/>
      <c r="D182" s="247" t="s">
        <v>96</v>
      </c>
      <c r="E182" s="124">
        <f>'Прил 11 Перечень мероприятий'!H159</f>
        <v>150</v>
      </c>
      <c r="F182" s="323"/>
    </row>
    <row r="183" spans="1:11" x14ac:dyDescent="0.25">
      <c r="A183" s="323"/>
      <c r="B183" s="293"/>
      <c r="C183" s="329"/>
      <c r="D183" s="247" t="s">
        <v>148</v>
      </c>
      <c r="E183" s="124">
        <f>'Прил 11 Перечень мероприятий'!I158</f>
        <v>150</v>
      </c>
      <c r="F183" s="323"/>
    </row>
    <row r="184" spans="1:11" x14ac:dyDescent="0.25">
      <c r="A184" s="323"/>
      <c r="B184" s="293"/>
      <c r="C184" s="329"/>
      <c r="D184" s="247" t="s">
        <v>165</v>
      </c>
      <c r="E184" s="124">
        <f>'Прил 11 Перечень мероприятий'!J159</f>
        <v>150</v>
      </c>
      <c r="F184" s="323"/>
    </row>
    <row r="185" spans="1:11" x14ac:dyDescent="0.25">
      <c r="A185" s="324"/>
      <c r="B185" s="293"/>
      <c r="C185" s="332"/>
      <c r="D185" s="247" t="s">
        <v>166</v>
      </c>
      <c r="E185" s="124">
        <f>'Прил 11 Перечень мероприятий'!K159</f>
        <v>150</v>
      </c>
      <c r="F185" s="323"/>
    </row>
    <row r="186" spans="1:11" ht="15" customHeight="1" x14ac:dyDescent="0.25">
      <c r="A186" s="322" t="s">
        <v>345</v>
      </c>
      <c r="B186" s="293" t="s">
        <v>145</v>
      </c>
      <c r="C186" s="328" t="s">
        <v>562</v>
      </c>
      <c r="D186" s="123" t="s">
        <v>97</v>
      </c>
      <c r="E186" s="455">
        <f>E187+E188+E189+E190+E191</f>
        <v>3360.3</v>
      </c>
      <c r="F186" s="293"/>
      <c r="G186" s="256"/>
      <c r="H186" s="256"/>
      <c r="I186" s="256"/>
      <c r="J186" s="256"/>
      <c r="K186" s="256"/>
    </row>
    <row r="187" spans="1:11" x14ac:dyDescent="0.25">
      <c r="A187" s="323"/>
      <c r="B187" s="293"/>
      <c r="C187" s="329"/>
      <c r="D187" s="247" t="s">
        <v>9</v>
      </c>
      <c r="E187" s="257">
        <f>'Прил 11 Перечень мероприятий'!G163</f>
        <v>600.29999999999995</v>
      </c>
      <c r="F187" s="293"/>
      <c r="G187" s="256"/>
      <c r="H187" s="256"/>
      <c r="I187" s="256"/>
      <c r="J187" s="256"/>
      <c r="K187" s="256"/>
    </row>
    <row r="188" spans="1:11" x14ac:dyDescent="0.25">
      <c r="A188" s="323"/>
      <c r="B188" s="293"/>
      <c r="C188" s="329"/>
      <c r="D188" s="247" t="s">
        <v>96</v>
      </c>
      <c r="E188" s="257">
        <f>'Прил 11 Перечень мероприятий'!H163</f>
        <v>690</v>
      </c>
      <c r="F188" s="293"/>
      <c r="G188" s="256"/>
      <c r="H188" s="256"/>
      <c r="I188" s="256"/>
      <c r="J188" s="256"/>
      <c r="K188" s="256"/>
    </row>
    <row r="189" spans="1:11" x14ac:dyDescent="0.25">
      <c r="A189" s="323"/>
      <c r="B189" s="293"/>
      <c r="C189" s="329"/>
      <c r="D189" s="247" t="s">
        <v>148</v>
      </c>
      <c r="E189" s="257">
        <f>'Прил 11 Перечень мероприятий'!I163</f>
        <v>690</v>
      </c>
      <c r="F189" s="293"/>
      <c r="G189" s="256"/>
      <c r="H189" s="256"/>
      <c r="I189" s="256"/>
      <c r="J189" s="256"/>
      <c r="K189" s="256"/>
    </row>
    <row r="190" spans="1:11" x14ac:dyDescent="0.25">
      <c r="A190" s="323"/>
      <c r="B190" s="293"/>
      <c r="C190" s="329"/>
      <c r="D190" s="247" t="s">
        <v>165</v>
      </c>
      <c r="E190" s="257">
        <f>'Прил 11 Перечень мероприятий'!J163</f>
        <v>690</v>
      </c>
      <c r="F190" s="293"/>
      <c r="G190" s="256"/>
      <c r="H190" s="256"/>
      <c r="I190" s="256"/>
      <c r="J190" s="256"/>
      <c r="K190" s="256"/>
    </row>
    <row r="191" spans="1:11" x14ac:dyDescent="0.25">
      <c r="A191" s="324"/>
      <c r="B191" s="293"/>
      <c r="C191" s="332"/>
      <c r="D191" s="247" t="s">
        <v>166</v>
      </c>
      <c r="E191" s="257">
        <f>'Прил 11 Перечень мероприятий'!K163</f>
        <v>690</v>
      </c>
      <c r="F191" s="293"/>
      <c r="G191" s="256"/>
      <c r="H191" s="256"/>
      <c r="I191" s="256"/>
      <c r="J191" s="256"/>
      <c r="K191" s="256"/>
    </row>
    <row r="192" spans="1:11" ht="15" customHeight="1" x14ac:dyDescent="0.25">
      <c r="A192" s="322" t="s">
        <v>367</v>
      </c>
      <c r="B192" s="293" t="s">
        <v>145</v>
      </c>
      <c r="C192" s="328" t="s">
        <v>555</v>
      </c>
      <c r="D192" s="123" t="s">
        <v>97</v>
      </c>
      <c r="E192" s="105">
        <f>E193+E194+E195+E196+E197</f>
        <v>1300</v>
      </c>
      <c r="F192" s="323"/>
    </row>
    <row r="193" spans="1:6" x14ac:dyDescent="0.25">
      <c r="A193" s="323"/>
      <c r="B193" s="293"/>
      <c r="C193" s="329"/>
      <c r="D193" s="247" t="s">
        <v>9</v>
      </c>
      <c r="E193" s="124">
        <f>'Прил 11 Перечень мероприятий'!G167</f>
        <v>1300</v>
      </c>
      <c r="F193" s="323"/>
    </row>
    <row r="194" spans="1:6" x14ac:dyDescent="0.25">
      <c r="A194" s="323"/>
      <c r="B194" s="293"/>
      <c r="C194" s="329"/>
      <c r="D194" s="247" t="s">
        <v>96</v>
      </c>
      <c r="E194" s="124">
        <f>'Прил 11 Перечень мероприятий'!H167</f>
        <v>0</v>
      </c>
      <c r="F194" s="323"/>
    </row>
    <row r="195" spans="1:6" x14ac:dyDescent="0.25">
      <c r="A195" s="323"/>
      <c r="B195" s="293"/>
      <c r="C195" s="329"/>
      <c r="D195" s="247" t="s">
        <v>148</v>
      </c>
      <c r="E195" s="124">
        <f>'Прил 11 Перечень мероприятий'!I167</f>
        <v>0</v>
      </c>
      <c r="F195" s="323"/>
    </row>
    <row r="196" spans="1:6" x14ac:dyDescent="0.25">
      <c r="A196" s="323"/>
      <c r="B196" s="293"/>
      <c r="C196" s="329"/>
      <c r="D196" s="247" t="s">
        <v>165</v>
      </c>
      <c r="E196" s="124">
        <f>'Прил 11 Перечень мероприятий'!J167</f>
        <v>0</v>
      </c>
      <c r="F196" s="323"/>
    </row>
    <row r="197" spans="1:6" x14ac:dyDescent="0.25">
      <c r="A197" s="323"/>
      <c r="B197" s="293"/>
      <c r="C197" s="329"/>
      <c r="D197" s="247" t="s">
        <v>166</v>
      </c>
      <c r="E197" s="124">
        <f>'Прил 11 Перечень мероприятий'!K167</f>
        <v>0</v>
      </c>
      <c r="F197" s="323"/>
    </row>
    <row r="198" spans="1:6" ht="15" customHeight="1" x14ac:dyDescent="0.25">
      <c r="A198" s="323"/>
      <c r="B198" s="293" t="s">
        <v>18</v>
      </c>
      <c r="C198" s="329"/>
      <c r="D198" s="123" t="s">
        <v>97</v>
      </c>
      <c r="E198" s="105">
        <f>E199+E200+E201+E202+E203</f>
        <v>0</v>
      </c>
      <c r="F198" s="323"/>
    </row>
    <row r="199" spans="1:6" x14ac:dyDescent="0.25">
      <c r="A199" s="323"/>
      <c r="B199" s="293"/>
      <c r="C199" s="329"/>
      <c r="D199" s="247" t="s">
        <v>9</v>
      </c>
      <c r="E199" s="124">
        <f>'Прил 11 Перечень мероприятий'!G168</f>
        <v>0</v>
      </c>
      <c r="F199" s="323"/>
    </row>
    <row r="200" spans="1:6" x14ac:dyDescent="0.25">
      <c r="A200" s="323"/>
      <c r="B200" s="293"/>
      <c r="C200" s="329"/>
      <c r="D200" s="247" t="s">
        <v>96</v>
      </c>
      <c r="E200" s="124">
        <f>'Прил 11 Перечень мероприятий'!H168</f>
        <v>0</v>
      </c>
      <c r="F200" s="323"/>
    </row>
    <row r="201" spans="1:6" x14ac:dyDescent="0.25">
      <c r="A201" s="323"/>
      <c r="B201" s="293"/>
      <c r="C201" s="329"/>
      <c r="D201" s="247" t="s">
        <v>148</v>
      </c>
      <c r="E201" s="124">
        <f>'Прил 11 Перечень мероприятий'!I168</f>
        <v>0</v>
      </c>
      <c r="F201" s="323"/>
    </row>
    <row r="202" spans="1:6" x14ac:dyDescent="0.25">
      <c r="A202" s="323"/>
      <c r="B202" s="293"/>
      <c r="C202" s="329"/>
      <c r="D202" s="247" t="s">
        <v>165</v>
      </c>
      <c r="E202" s="124">
        <f>'Прил 11 Перечень мероприятий'!J168</f>
        <v>0</v>
      </c>
      <c r="F202" s="323"/>
    </row>
    <row r="203" spans="1:6" x14ac:dyDescent="0.25">
      <c r="A203" s="323"/>
      <c r="B203" s="293"/>
      <c r="C203" s="329"/>
      <c r="D203" s="247" t="s">
        <v>166</v>
      </c>
      <c r="E203" s="124">
        <f>'Прил 11 Перечень мероприятий'!K168</f>
        <v>0</v>
      </c>
      <c r="F203" s="323"/>
    </row>
    <row r="204" spans="1:6" ht="15" customHeight="1" x14ac:dyDescent="0.25">
      <c r="A204" s="323"/>
      <c r="B204" s="293" t="s">
        <v>56</v>
      </c>
      <c r="C204" s="329"/>
      <c r="D204" s="123" t="s">
        <v>97</v>
      </c>
      <c r="E204" s="105">
        <f>E205+E206+E207+E208+E209</f>
        <v>0</v>
      </c>
      <c r="F204" s="323"/>
    </row>
    <row r="205" spans="1:6" x14ac:dyDescent="0.25">
      <c r="A205" s="323"/>
      <c r="B205" s="293"/>
      <c r="C205" s="329"/>
      <c r="D205" s="247" t="s">
        <v>9</v>
      </c>
      <c r="E205" s="124">
        <f>'Прил 11 Перечень мероприятий'!G169</f>
        <v>0</v>
      </c>
      <c r="F205" s="323"/>
    </row>
    <row r="206" spans="1:6" x14ac:dyDescent="0.25">
      <c r="A206" s="323"/>
      <c r="B206" s="293"/>
      <c r="C206" s="329"/>
      <c r="D206" s="247" t="s">
        <v>96</v>
      </c>
      <c r="E206" s="124">
        <f>'Прил 11 Перечень мероприятий'!H168</f>
        <v>0</v>
      </c>
      <c r="F206" s="323"/>
    </row>
    <row r="207" spans="1:6" x14ac:dyDescent="0.25">
      <c r="A207" s="323"/>
      <c r="B207" s="293"/>
      <c r="C207" s="329"/>
      <c r="D207" s="247" t="s">
        <v>148</v>
      </c>
      <c r="E207" s="124">
        <f>'Прил 11 Перечень мероприятий'!I169</f>
        <v>0</v>
      </c>
      <c r="F207" s="323"/>
    </row>
    <row r="208" spans="1:6" x14ac:dyDescent="0.25">
      <c r="A208" s="323"/>
      <c r="B208" s="293"/>
      <c r="C208" s="329"/>
      <c r="D208" s="247" t="s">
        <v>165</v>
      </c>
      <c r="E208" s="124">
        <f>'Прил 11 Перечень мероприятий'!J169</f>
        <v>0</v>
      </c>
      <c r="F208" s="323"/>
    </row>
    <row r="209" spans="1:6" x14ac:dyDescent="0.25">
      <c r="A209" s="324"/>
      <c r="B209" s="293"/>
      <c r="C209" s="332"/>
      <c r="D209" s="247" t="s">
        <v>166</v>
      </c>
      <c r="E209" s="124">
        <f>'Прил 11 Перечень мероприятий'!K169</f>
        <v>0</v>
      </c>
      <c r="F209" s="324"/>
    </row>
    <row r="210" spans="1:6" x14ac:dyDescent="0.25">
      <c r="A210" s="322" t="s">
        <v>521</v>
      </c>
      <c r="B210" s="293" t="s">
        <v>18</v>
      </c>
      <c r="C210" s="339" t="s">
        <v>556</v>
      </c>
      <c r="D210" s="123" t="s">
        <v>97</v>
      </c>
      <c r="E210" s="105">
        <f>E211+E212+E213+E214+E215</f>
        <v>570</v>
      </c>
      <c r="F210" s="322"/>
    </row>
    <row r="211" spans="1:6" x14ac:dyDescent="0.25">
      <c r="A211" s="323"/>
      <c r="B211" s="293"/>
      <c r="C211" s="326"/>
      <c r="D211" s="247" t="s">
        <v>9</v>
      </c>
      <c r="E211" s="124">
        <f>'Прил 11 Перечень мероприятий'!G172</f>
        <v>570</v>
      </c>
      <c r="F211" s="323"/>
    </row>
    <row r="212" spans="1:6" x14ac:dyDescent="0.25">
      <c r="A212" s="323"/>
      <c r="B212" s="293"/>
      <c r="C212" s="326"/>
      <c r="D212" s="247" t="s">
        <v>96</v>
      </c>
      <c r="E212" s="124">
        <f>'Прил 11 Перечень мероприятий'!H172</f>
        <v>0</v>
      </c>
      <c r="F212" s="323"/>
    </row>
    <row r="213" spans="1:6" x14ac:dyDescent="0.25">
      <c r="A213" s="323"/>
      <c r="B213" s="293"/>
      <c r="C213" s="326"/>
      <c r="D213" s="247" t="s">
        <v>148</v>
      </c>
      <c r="E213" s="124">
        <f>'Прил 11 Перечень мероприятий'!I172</f>
        <v>0</v>
      </c>
      <c r="F213" s="323"/>
    </row>
    <row r="214" spans="1:6" x14ac:dyDescent="0.25">
      <c r="A214" s="323"/>
      <c r="B214" s="293"/>
      <c r="C214" s="326"/>
      <c r="D214" s="247" t="s">
        <v>165</v>
      </c>
      <c r="E214" s="124">
        <f>'Прил 11 Перечень мероприятий'!J172</f>
        <v>0</v>
      </c>
      <c r="F214" s="323"/>
    </row>
    <row r="215" spans="1:6" x14ac:dyDescent="0.25">
      <c r="A215" s="324"/>
      <c r="B215" s="293"/>
      <c r="C215" s="326"/>
      <c r="D215" s="247" t="s">
        <v>166</v>
      </c>
      <c r="E215" s="124">
        <f>'Прил 11 Перечень мероприятий'!K172</f>
        <v>0</v>
      </c>
      <c r="F215" s="324"/>
    </row>
    <row r="216" spans="1:6" ht="15" customHeight="1" x14ac:dyDescent="0.25">
      <c r="A216" s="322" t="s">
        <v>369</v>
      </c>
      <c r="B216" s="293" t="s">
        <v>145</v>
      </c>
      <c r="C216" s="328" t="s">
        <v>551</v>
      </c>
      <c r="D216" s="123" t="s">
        <v>97</v>
      </c>
      <c r="E216" s="105">
        <f>E217+E218+E219+E220+E221</f>
        <v>755</v>
      </c>
      <c r="F216" s="312"/>
    </row>
    <row r="217" spans="1:6" x14ac:dyDescent="0.25">
      <c r="A217" s="323"/>
      <c r="B217" s="293"/>
      <c r="C217" s="329"/>
      <c r="D217" s="247" t="s">
        <v>9</v>
      </c>
      <c r="E217" s="124">
        <f>'Прил 11 Перечень мероприятий'!G179</f>
        <v>155</v>
      </c>
      <c r="F217" s="312"/>
    </row>
    <row r="218" spans="1:6" x14ac:dyDescent="0.25">
      <c r="A218" s="323"/>
      <c r="B218" s="293"/>
      <c r="C218" s="329"/>
      <c r="D218" s="247" t="s">
        <v>96</v>
      </c>
      <c r="E218" s="124">
        <f>'Прил 11 Перечень мероприятий'!H179</f>
        <v>150</v>
      </c>
      <c r="F218" s="312"/>
    </row>
    <row r="219" spans="1:6" x14ac:dyDescent="0.25">
      <c r="A219" s="323"/>
      <c r="B219" s="293"/>
      <c r="C219" s="329"/>
      <c r="D219" s="247" t="s">
        <v>148</v>
      </c>
      <c r="E219" s="124">
        <f>'Прил 11 Перечень мероприятий'!I179</f>
        <v>150</v>
      </c>
      <c r="F219" s="312"/>
    </row>
    <row r="220" spans="1:6" x14ac:dyDescent="0.25">
      <c r="A220" s="323"/>
      <c r="B220" s="293"/>
      <c r="C220" s="329"/>
      <c r="D220" s="247" t="s">
        <v>165</v>
      </c>
      <c r="E220" s="124">
        <f>'Прил 11 Перечень мероприятий'!J179</f>
        <v>150</v>
      </c>
      <c r="F220" s="312"/>
    </row>
    <row r="221" spans="1:6" x14ac:dyDescent="0.25">
      <c r="A221" s="324"/>
      <c r="B221" s="293"/>
      <c r="C221" s="332"/>
      <c r="D221" s="247" t="s">
        <v>166</v>
      </c>
      <c r="E221" s="124">
        <f>'Прил 11 Перечень мероприятий'!K179</f>
        <v>150</v>
      </c>
      <c r="F221" s="312"/>
    </row>
    <row r="222" spans="1:6" ht="15" customHeight="1" x14ac:dyDescent="0.25">
      <c r="A222" s="322" t="s">
        <v>375</v>
      </c>
      <c r="B222" s="293" t="s">
        <v>145</v>
      </c>
      <c r="C222" s="328" t="s">
        <v>512</v>
      </c>
      <c r="D222" s="123" t="s">
        <v>97</v>
      </c>
      <c r="E222" s="105">
        <f>E223+E224+E225+E226+E227</f>
        <v>2250</v>
      </c>
      <c r="F222" s="312"/>
    </row>
    <row r="223" spans="1:6" x14ac:dyDescent="0.25">
      <c r="A223" s="323"/>
      <c r="B223" s="293"/>
      <c r="C223" s="329"/>
      <c r="D223" s="247" t="s">
        <v>9</v>
      </c>
      <c r="E223" s="124">
        <f>'Прил 11 Перечень мероприятий'!G183</f>
        <v>450</v>
      </c>
      <c r="F223" s="312"/>
    </row>
    <row r="224" spans="1:6" x14ac:dyDescent="0.25">
      <c r="A224" s="323"/>
      <c r="B224" s="293"/>
      <c r="C224" s="329"/>
      <c r="D224" s="247" t="s">
        <v>96</v>
      </c>
      <c r="E224" s="124">
        <f>'Прил 11 Перечень мероприятий'!H183</f>
        <v>450</v>
      </c>
      <c r="F224" s="312"/>
    </row>
    <row r="225" spans="1:6" x14ac:dyDescent="0.25">
      <c r="A225" s="323"/>
      <c r="B225" s="293"/>
      <c r="C225" s="329"/>
      <c r="D225" s="247" t="s">
        <v>148</v>
      </c>
      <c r="E225" s="124">
        <f>'Прил 11 Перечень мероприятий'!I183</f>
        <v>450</v>
      </c>
      <c r="F225" s="312"/>
    </row>
    <row r="226" spans="1:6" x14ac:dyDescent="0.25">
      <c r="A226" s="323"/>
      <c r="B226" s="293"/>
      <c r="C226" s="329"/>
      <c r="D226" s="247" t="s">
        <v>165</v>
      </c>
      <c r="E226" s="124">
        <f>'Прил 11 Перечень мероприятий'!J183</f>
        <v>450</v>
      </c>
      <c r="F226" s="312"/>
    </row>
    <row r="227" spans="1:6" x14ac:dyDescent="0.25">
      <c r="A227" s="324"/>
      <c r="B227" s="293"/>
      <c r="C227" s="332"/>
      <c r="D227" s="247" t="s">
        <v>166</v>
      </c>
      <c r="E227" s="124">
        <f>'Прил 11 Перечень мероприятий'!K183</f>
        <v>450</v>
      </c>
      <c r="F227" s="312"/>
    </row>
    <row r="228" spans="1:6" ht="15" customHeight="1" x14ac:dyDescent="0.25">
      <c r="A228" s="322" t="s">
        <v>374</v>
      </c>
      <c r="B228" s="293" t="s">
        <v>145</v>
      </c>
      <c r="C228" s="328" t="s">
        <v>552</v>
      </c>
      <c r="D228" s="123" t="s">
        <v>97</v>
      </c>
      <c r="E228" s="105">
        <f>E229+E230+E231+E232+E233</f>
        <v>300</v>
      </c>
      <c r="F228" s="312"/>
    </row>
    <row r="229" spans="1:6" x14ac:dyDescent="0.25">
      <c r="A229" s="323"/>
      <c r="B229" s="293"/>
      <c r="C229" s="329"/>
      <c r="D229" s="247" t="s">
        <v>9</v>
      </c>
      <c r="E229" s="124">
        <f>'Прил 11 Перечень мероприятий'!G187</f>
        <v>100</v>
      </c>
      <c r="F229" s="312"/>
    </row>
    <row r="230" spans="1:6" x14ac:dyDescent="0.25">
      <c r="A230" s="323"/>
      <c r="B230" s="293"/>
      <c r="C230" s="329"/>
      <c r="D230" s="247" t="s">
        <v>96</v>
      </c>
      <c r="E230" s="124">
        <f>'Прил 11 Перечень мероприятий'!H187</f>
        <v>50</v>
      </c>
      <c r="F230" s="312"/>
    </row>
    <row r="231" spans="1:6" x14ac:dyDescent="0.25">
      <c r="A231" s="323"/>
      <c r="B231" s="293"/>
      <c r="C231" s="329"/>
      <c r="D231" s="247" t="s">
        <v>148</v>
      </c>
      <c r="E231" s="124">
        <f>'Прил 11 Перечень мероприятий'!I187</f>
        <v>50</v>
      </c>
      <c r="F231" s="312"/>
    </row>
    <row r="232" spans="1:6" x14ac:dyDescent="0.25">
      <c r="A232" s="323"/>
      <c r="B232" s="293"/>
      <c r="C232" s="329"/>
      <c r="D232" s="247" t="s">
        <v>165</v>
      </c>
      <c r="E232" s="124">
        <f>'Прил 11 Перечень мероприятий'!J187</f>
        <v>50</v>
      </c>
      <c r="F232" s="312"/>
    </row>
    <row r="233" spans="1:6" x14ac:dyDescent="0.25">
      <c r="A233" s="324"/>
      <c r="B233" s="293"/>
      <c r="C233" s="332"/>
      <c r="D233" s="247" t="s">
        <v>166</v>
      </c>
      <c r="E233" s="124">
        <f>'Прил 11 Перечень мероприятий'!K187</f>
        <v>50</v>
      </c>
      <c r="F233" s="312"/>
    </row>
    <row r="234" spans="1:6" ht="15" customHeight="1" x14ac:dyDescent="0.25">
      <c r="A234" s="322" t="s">
        <v>476</v>
      </c>
      <c r="B234" s="293" t="s">
        <v>145</v>
      </c>
      <c r="C234" s="328" t="s">
        <v>458</v>
      </c>
      <c r="D234" s="123" t="s">
        <v>97</v>
      </c>
      <c r="E234" s="105">
        <f>E235+E236+E237+E238+E239</f>
        <v>1000</v>
      </c>
      <c r="F234" s="312"/>
    </row>
    <row r="235" spans="1:6" x14ac:dyDescent="0.25">
      <c r="A235" s="323"/>
      <c r="B235" s="293"/>
      <c r="C235" s="329"/>
      <c r="D235" s="247" t="s">
        <v>9</v>
      </c>
      <c r="E235" s="124">
        <f>'Прил 11 Перечень мероприятий'!G191</f>
        <v>200</v>
      </c>
      <c r="F235" s="312"/>
    </row>
    <row r="236" spans="1:6" x14ac:dyDescent="0.25">
      <c r="A236" s="323"/>
      <c r="B236" s="293"/>
      <c r="C236" s="329"/>
      <c r="D236" s="247" t="s">
        <v>96</v>
      </c>
      <c r="E236" s="124">
        <f>'Прил 11 Перечень мероприятий'!H191</f>
        <v>200</v>
      </c>
      <c r="F236" s="312"/>
    </row>
    <row r="237" spans="1:6" x14ac:dyDescent="0.25">
      <c r="A237" s="323"/>
      <c r="B237" s="293"/>
      <c r="C237" s="329"/>
      <c r="D237" s="247" t="s">
        <v>148</v>
      </c>
      <c r="E237" s="124">
        <f>'Прил 11 Перечень мероприятий'!I191</f>
        <v>200</v>
      </c>
      <c r="F237" s="312"/>
    </row>
    <row r="238" spans="1:6" x14ac:dyDescent="0.25">
      <c r="A238" s="323"/>
      <c r="B238" s="293"/>
      <c r="C238" s="329"/>
      <c r="D238" s="247" t="s">
        <v>165</v>
      </c>
      <c r="E238" s="124">
        <f>'Прил 11 Перечень мероприятий'!J191</f>
        <v>200</v>
      </c>
      <c r="F238" s="312"/>
    </row>
    <row r="239" spans="1:6" x14ac:dyDescent="0.25">
      <c r="A239" s="324"/>
      <c r="B239" s="293"/>
      <c r="C239" s="329"/>
      <c r="D239" s="247" t="s">
        <v>166</v>
      </c>
      <c r="E239" s="124">
        <f>'Прил 11 Перечень мероприятий'!K191</f>
        <v>200</v>
      </c>
      <c r="F239" s="312"/>
    </row>
    <row r="240" spans="1:6" ht="17.25" customHeight="1" x14ac:dyDescent="0.25">
      <c r="A240" s="322" t="s">
        <v>376</v>
      </c>
      <c r="B240" s="293" t="s">
        <v>145</v>
      </c>
      <c r="C240" s="328" t="s">
        <v>553</v>
      </c>
      <c r="D240" s="123" t="s">
        <v>97</v>
      </c>
      <c r="E240" s="105">
        <f>E241+E242+E243+E244+E245</f>
        <v>9233.2000000000007</v>
      </c>
      <c r="F240" s="312"/>
    </row>
    <row r="241" spans="1:13" ht="18" customHeight="1" x14ac:dyDescent="0.25">
      <c r="A241" s="323"/>
      <c r="B241" s="293"/>
      <c r="C241" s="329"/>
      <c r="D241" s="247" t="s">
        <v>9</v>
      </c>
      <c r="E241" s="124">
        <f>'Прил 11 Перечень мероприятий'!G195</f>
        <v>793.2</v>
      </c>
      <c r="F241" s="312"/>
    </row>
    <row r="242" spans="1:13" ht="16.5" customHeight="1" x14ac:dyDescent="0.25">
      <c r="A242" s="323"/>
      <c r="B242" s="293"/>
      <c r="C242" s="329"/>
      <c r="D242" s="247" t="s">
        <v>96</v>
      </c>
      <c r="E242" s="124">
        <f>'Прил 11 Перечень мероприятий'!H195</f>
        <v>2110</v>
      </c>
      <c r="F242" s="312"/>
    </row>
    <row r="243" spans="1:13" ht="15.75" customHeight="1" x14ac:dyDescent="0.25">
      <c r="A243" s="323"/>
      <c r="B243" s="293"/>
      <c r="C243" s="329"/>
      <c r="D243" s="247" t="s">
        <v>148</v>
      </c>
      <c r="E243" s="124">
        <f>'Прил 11 Перечень мероприятий'!I195</f>
        <v>2110</v>
      </c>
      <c r="F243" s="312"/>
    </row>
    <row r="244" spans="1:13" ht="17.25" customHeight="1" x14ac:dyDescent="0.25">
      <c r="A244" s="323"/>
      <c r="B244" s="293"/>
      <c r="C244" s="329"/>
      <c r="D244" s="247" t="s">
        <v>165</v>
      </c>
      <c r="E244" s="124">
        <f>'Прил 11 Перечень мероприятий'!J195</f>
        <v>2110</v>
      </c>
      <c r="F244" s="312"/>
    </row>
    <row r="245" spans="1:13" ht="16.5" customHeight="1" x14ac:dyDescent="0.25">
      <c r="A245" s="324"/>
      <c r="B245" s="293"/>
      <c r="C245" s="329"/>
      <c r="D245" s="247" t="s">
        <v>166</v>
      </c>
      <c r="E245" s="124">
        <f>'Прил 11 Перечень мероприятий'!K195</f>
        <v>2110</v>
      </c>
      <c r="F245" s="312"/>
    </row>
    <row r="246" spans="1:13" ht="15" customHeight="1" x14ac:dyDescent="0.25">
      <c r="A246" s="322" t="s">
        <v>485</v>
      </c>
      <c r="B246" s="293" t="s">
        <v>145</v>
      </c>
      <c r="C246" s="328" t="s">
        <v>554</v>
      </c>
      <c r="D246" s="123" t="s">
        <v>97</v>
      </c>
      <c r="E246" s="105">
        <f>E247+E248+E249+E250+E251</f>
        <v>866.43000000000006</v>
      </c>
      <c r="F246" s="312"/>
      <c r="H246" s="253"/>
      <c r="I246" s="253"/>
      <c r="J246" s="253"/>
      <c r="K246" s="253"/>
      <c r="L246" s="253"/>
      <c r="M246" s="253"/>
    </row>
    <row r="247" spans="1:13" x14ac:dyDescent="0.25">
      <c r="A247" s="323"/>
      <c r="B247" s="293"/>
      <c r="C247" s="329"/>
      <c r="D247" s="247" t="s">
        <v>9</v>
      </c>
      <c r="E247" s="124">
        <f>'Прил 11 Перечень мероприятий'!G199</f>
        <v>366.43</v>
      </c>
      <c r="F247" s="312"/>
      <c r="H247" s="253"/>
      <c r="I247" s="253"/>
      <c r="J247" s="253"/>
      <c r="K247" s="253"/>
      <c r="L247" s="253"/>
      <c r="M247" s="253"/>
    </row>
    <row r="248" spans="1:13" x14ac:dyDescent="0.25">
      <c r="A248" s="323"/>
      <c r="B248" s="293"/>
      <c r="C248" s="329"/>
      <c r="D248" s="247" t="s">
        <v>96</v>
      </c>
      <c r="E248" s="124">
        <f>'Прил 11 Перечень мероприятий'!H199</f>
        <v>125</v>
      </c>
      <c r="F248" s="312"/>
      <c r="H248" s="253"/>
      <c r="I248" s="253"/>
      <c r="J248" s="253"/>
      <c r="K248" s="253"/>
      <c r="L248" s="253"/>
      <c r="M248" s="253"/>
    </row>
    <row r="249" spans="1:13" x14ac:dyDescent="0.25">
      <c r="A249" s="323"/>
      <c r="B249" s="293"/>
      <c r="C249" s="329"/>
      <c r="D249" s="247" t="s">
        <v>148</v>
      </c>
      <c r="E249" s="124">
        <f>'Прил 11 Перечень мероприятий'!I199</f>
        <v>125</v>
      </c>
      <c r="F249" s="312"/>
      <c r="H249" s="253"/>
      <c r="I249" s="253"/>
      <c r="J249" s="253"/>
      <c r="K249" s="253"/>
      <c r="L249" s="253"/>
      <c r="M249" s="253"/>
    </row>
    <row r="250" spans="1:13" x14ac:dyDescent="0.25">
      <c r="A250" s="323"/>
      <c r="B250" s="293"/>
      <c r="C250" s="329"/>
      <c r="D250" s="247" t="s">
        <v>165</v>
      </c>
      <c r="E250" s="124">
        <f>'Прил 11 Перечень мероприятий'!J199</f>
        <v>125</v>
      </c>
      <c r="F250" s="312"/>
      <c r="H250" s="253"/>
      <c r="I250" s="253"/>
      <c r="J250" s="253"/>
      <c r="K250" s="253"/>
      <c r="L250" s="253"/>
      <c r="M250" s="253"/>
    </row>
    <row r="251" spans="1:13" x14ac:dyDescent="0.25">
      <c r="A251" s="324"/>
      <c r="B251" s="293"/>
      <c r="C251" s="332"/>
      <c r="D251" s="247" t="s">
        <v>166</v>
      </c>
      <c r="E251" s="124">
        <f>'Прил 11 Перечень мероприятий'!K199</f>
        <v>125</v>
      </c>
      <c r="F251" s="312"/>
      <c r="H251" s="253"/>
      <c r="I251" s="253"/>
      <c r="J251" s="253"/>
      <c r="K251" s="253"/>
      <c r="L251" s="253"/>
      <c r="M251" s="253"/>
    </row>
    <row r="252" spans="1:13" ht="30" customHeight="1" x14ac:dyDescent="0.25">
      <c r="A252" s="335" t="s">
        <v>221</v>
      </c>
      <c r="B252" s="336"/>
      <c r="C252" s="336"/>
      <c r="D252" s="336"/>
      <c r="E252" s="336"/>
      <c r="F252" s="337"/>
      <c r="H252" s="253"/>
      <c r="I252" s="253"/>
      <c r="J252" s="253"/>
      <c r="K252" s="253"/>
      <c r="L252" s="253"/>
      <c r="M252" s="253"/>
    </row>
    <row r="253" spans="1:13" x14ac:dyDescent="0.25">
      <c r="A253" s="322" t="s">
        <v>355</v>
      </c>
      <c r="B253" s="293" t="s">
        <v>145</v>
      </c>
      <c r="C253" s="340" t="s">
        <v>513</v>
      </c>
      <c r="D253" s="123" t="s">
        <v>97</v>
      </c>
      <c r="E253" s="104">
        <f>E254+E255+E256+E257+E258</f>
        <v>505423.8</v>
      </c>
      <c r="F253" s="312"/>
    </row>
    <row r="254" spans="1:13" x14ac:dyDescent="0.25">
      <c r="A254" s="323"/>
      <c r="B254" s="293"/>
      <c r="C254" s="341"/>
      <c r="D254" s="247" t="s">
        <v>9</v>
      </c>
      <c r="E254" s="124">
        <f>'Прил 11 Перечень мероприятий'!G216</f>
        <v>100423.8</v>
      </c>
      <c r="F254" s="312"/>
    </row>
    <row r="255" spans="1:13" x14ac:dyDescent="0.25">
      <c r="A255" s="323"/>
      <c r="B255" s="293"/>
      <c r="C255" s="341"/>
      <c r="D255" s="247" t="s">
        <v>96</v>
      </c>
      <c r="E255" s="124">
        <f>'Прил 11 Перечень мероприятий'!H216</f>
        <v>101250</v>
      </c>
      <c r="F255" s="312"/>
    </row>
    <row r="256" spans="1:13" x14ac:dyDescent="0.25">
      <c r="A256" s="323"/>
      <c r="B256" s="293"/>
      <c r="C256" s="341"/>
      <c r="D256" s="247" t="s">
        <v>148</v>
      </c>
      <c r="E256" s="124">
        <f>'Прил 11 Перечень мероприятий'!I216</f>
        <v>101250</v>
      </c>
      <c r="F256" s="312"/>
    </row>
    <row r="257" spans="1:12" x14ac:dyDescent="0.25">
      <c r="A257" s="323"/>
      <c r="B257" s="293"/>
      <c r="C257" s="341"/>
      <c r="D257" s="247" t="s">
        <v>165</v>
      </c>
      <c r="E257" s="124">
        <f>'Прил 11 Перечень мероприятий'!J216</f>
        <v>101250</v>
      </c>
      <c r="F257" s="312"/>
    </row>
    <row r="258" spans="1:12" x14ac:dyDescent="0.25">
      <c r="A258" s="323"/>
      <c r="B258" s="293"/>
      <c r="C258" s="341"/>
      <c r="D258" s="247" t="s">
        <v>166</v>
      </c>
      <c r="E258" s="124">
        <f>'Прил 11 Перечень мероприятий'!K216</f>
        <v>101250</v>
      </c>
      <c r="F258" s="312"/>
    </row>
    <row r="259" spans="1:12" ht="15" customHeight="1" x14ac:dyDescent="0.25">
      <c r="A259" s="351" t="s">
        <v>386</v>
      </c>
      <c r="B259" s="293" t="s">
        <v>145</v>
      </c>
      <c r="C259" s="326" t="s">
        <v>420</v>
      </c>
      <c r="D259" s="123" t="s">
        <v>97</v>
      </c>
      <c r="E259" s="105">
        <f>E260+E261+E262+E263+E264</f>
        <v>814</v>
      </c>
      <c r="F259" s="312"/>
    </row>
    <row r="260" spans="1:12" x14ac:dyDescent="0.25">
      <c r="A260" s="352"/>
      <c r="B260" s="293"/>
      <c r="C260" s="326"/>
      <c r="D260" s="247" t="s">
        <v>9</v>
      </c>
      <c r="E260" s="124">
        <f>'Прил 11 Перечень мероприятий'!G220</f>
        <v>814</v>
      </c>
      <c r="F260" s="312"/>
    </row>
    <row r="261" spans="1:12" x14ac:dyDescent="0.25">
      <c r="A261" s="352"/>
      <c r="B261" s="293"/>
      <c r="C261" s="326"/>
      <c r="D261" s="247" t="s">
        <v>96</v>
      </c>
      <c r="E261" s="124">
        <f>'Прил 11 Перечень мероприятий'!H220</f>
        <v>0</v>
      </c>
      <c r="F261" s="312"/>
    </row>
    <row r="262" spans="1:12" x14ac:dyDescent="0.25">
      <c r="A262" s="352"/>
      <c r="B262" s="293"/>
      <c r="C262" s="326"/>
      <c r="D262" s="247" t="s">
        <v>148</v>
      </c>
      <c r="E262" s="124">
        <f>'Прил 11 Перечень мероприятий'!I220</f>
        <v>0</v>
      </c>
      <c r="F262" s="312"/>
    </row>
    <row r="263" spans="1:12" x14ac:dyDescent="0.25">
      <c r="A263" s="352"/>
      <c r="B263" s="293"/>
      <c r="C263" s="326"/>
      <c r="D263" s="247" t="s">
        <v>165</v>
      </c>
      <c r="E263" s="124">
        <f>'Прил 11 Перечень мероприятий'!J220</f>
        <v>0</v>
      </c>
      <c r="F263" s="312"/>
    </row>
    <row r="264" spans="1:12" x14ac:dyDescent="0.25">
      <c r="A264" s="352"/>
      <c r="B264" s="293"/>
      <c r="C264" s="326"/>
      <c r="D264" s="247" t="s">
        <v>166</v>
      </c>
      <c r="E264" s="124">
        <f>'Прил 11 Перечень мероприятий'!K220</f>
        <v>0</v>
      </c>
      <c r="F264" s="312"/>
    </row>
    <row r="265" spans="1:12" x14ac:dyDescent="0.25">
      <c r="A265" s="352"/>
      <c r="B265" s="293" t="s">
        <v>18</v>
      </c>
      <c r="C265" s="326" t="s">
        <v>421</v>
      </c>
      <c r="D265" s="123" t="s">
        <v>97</v>
      </c>
      <c r="E265" s="105">
        <f>E266+E267+E268+E269+E270</f>
        <v>3891</v>
      </c>
      <c r="F265" s="312"/>
    </row>
    <row r="266" spans="1:12" x14ac:dyDescent="0.25">
      <c r="A266" s="352"/>
      <c r="B266" s="293"/>
      <c r="C266" s="326"/>
      <c r="D266" s="247" t="s">
        <v>9</v>
      </c>
      <c r="E266" s="124">
        <f>'Прил 11 Перечень мероприятий'!G221</f>
        <v>3891</v>
      </c>
      <c r="F266" s="312"/>
    </row>
    <row r="267" spans="1:12" x14ac:dyDescent="0.25">
      <c r="A267" s="352"/>
      <c r="B267" s="293"/>
      <c r="C267" s="326"/>
      <c r="D267" s="247" t="s">
        <v>96</v>
      </c>
      <c r="E267" s="124">
        <f>'Прил 11 Перечень мероприятий'!H221</f>
        <v>0</v>
      </c>
      <c r="F267" s="312"/>
    </row>
    <row r="268" spans="1:12" x14ac:dyDescent="0.25">
      <c r="A268" s="352"/>
      <c r="B268" s="293"/>
      <c r="C268" s="326"/>
      <c r="D268" s="247" t="s">
        <v>148</v>
      </c>
      <c r="E268" s="124">
        <f>'Прил 11 Перечень мероприятий'!I221</f>
        <v>0</v>
      </c>
      <c r="F268" s="312"/>
    </row>
    <row r="269" spans="1:12" x14ac:dyDescent="0.25">
      <c r="A269" s="352"/>
      <c r="B269" s="293"/>
      <c r="C269" s="326"/>
      <c r="D269" s="247" t="s">
        <v>165</v>
      </c>
      <c r="E269" s="124">
        <f>'Прил 11 Перечень мероприятий'!J221</f>
        <v>0</v>
      </c>
      <c r="F269" s="312"/>
    </row>
    <row r="270" spans="1:12" x14ac:dyDescent="0.25">
      <c r="A270" s="353"/>
      <c r="B270" s="293"/>
      <c r="C270" s="326"/>
      <c r="D270" s="247" t="s">
        <v>166</v>
      </c>
      <c r="E270" s="124">
        <f>'Прил 11 Перечень мероприятий'!K221</f>
        <v>0</v>
      </c>
      <c r="F270" s="312"/>
    </row>
    <row r="271" spans="1:12" x14ac:dyDescent="0.25">
      <c r="A271" s="322" t="s">
        <v>358</v>
      </c>
      <c r="B271" s="293" t="s">
        <v>145</v>
      </c>
      <c r="C271" s="456" t="s">
        <v>557</v>
      </c>
      <c r="D271" s="123" t="s">
        <v>97</v>
      </c>
      <c r="E271" s="105">
        <f>E272+E273+E274+E275+E276</f>
        <v>54387.4</v>
      </c>
      <c r="F271" s="312"/>
      <c r="G271" s="258"/>
      <c r="H271" s="259"/>
      <c r="I271" s="259"/>
      <c r="J271" s="259"/>
      <c r="K271" s="259"/>
      <c r="L271" s="259"/>
    </row>
    <row r="272" spans="1:12" x14ac:dyDescent="0.25">
      <c r="A272" s="323"/>
      <c r="B272" s="293"/>
      <c r="C272" s="457"/>
      <c r="D272" s="247" t="s">
        <v>9</v>
      </c>
      <c r="E272" s="124">
        <f>'Прил 11 Перечень мероприятий'!G224</f>
        <v>10807.4</v>
      </c>
      <c r="F272" s="312"/>
      <c r="G272" s="258"/>
      <c r="H272" s="259"/>
      <c r="I272" s="259"/>
      <c r="J272" s="259"/>
      <c r="K272" s="259"/>
      <c r="L272" s="259"/>
    </row>
    <row r="273" spans="1:13" x14ac:dyDescent="0.25">
      <c r="A273" s="323"/>
      <c r="B273" s="293"/>
      <c r="C273" s="457"/>
      <c r="D273" s="247" t="s">
        <v>96</v>
      </c>
      <c r="E273" s="124">
        <f>'Прил 11 Перечень мероприятий'!H224</f>
        <v>10895</v>
      </c>
      <c r="F273" s="312"/>
      <c r="G273" s="258"/>
      <c r="H273" s="259"/>
      <c r="I273" s="259"/>
      <c r="J273" s="259"/>
      <c r="K273" s="259"/>
      <c r="L273" s="259"/>
    </row>
    <row r="274" spans="1:13" x14ac:dyDescent="0.25">
      <c r="A274" s="323"/>
      <c r="B274" s="293"/>
      <c r="C274" s="457"/>
      <c r="D274" s="247" t="s">
        <v>148</v>
      </c>
      <c r="E274" s="124">
        <f>'Прил 11 Перечень мероприятий'!I224</f>
        <v>10895</v>
      </c>
      <c r="F274" s="312"/>
      <c r="G274" s="258"/>
      <c r="H274" s="259"/>
      <c r="I274" s="259"/>
      <c r="J274" s="259"/>
      <c r="K274" s="259"/>
      <c r="L274" s="259"/>
    </row>
    <row r="275" spans="1:13" x14ac:dyDescent="0.25">
      <c r="A275" s="323"/>
      <c r="B275" s="293"/>
      <c r="C275" s="457"/>
      <c r="D275" s="247" t="s">
        <v>165</v>
      </c>
      <c r="E275" s="124">
        <f>'Прил 11 Перечень мероприятий'!J224</f>
        <v>10895</v>
      </c>
      <c r="F275" s="312"/>
      <c r="G275" s="258"/>
      <c r="H275" s="259"/>
      <c r="I275" s="259"/>
      <c r="J275" s="259"/>
      <c r="K275" s="259"/>
      <c r="L275" s="259"/>
    </row>
    <row r="276" spans="1:13" x14ac:dyDescent="0.25">
      <c r="A276" s="324"/>
      <c r="B276" s="293"/>
      <c r="C276" s="458"/>
      <c r="D276" s="247" t="s">
        <v>166</v>
      </c>
      <c r="E276" s="124">
        <f>'Прил 11 Перечень мероприятий'!K224</f>
        <v>10895</v>
      </c>
      <c r="F276" s="312"/>
      <c r="G276" s="258"/>
      <c r="H276" s="259"/>
      <c r="I276" s="259"/>
      <c r="J276" s="259"/>
      <c r="K276" s="259"/>
      <c r="L276" s="259"/>
    </row>
    <row r="277" spans="1:13" ht="48.75" customHeight="1" x14ac:dyDescent="0.25">
      <c r="A277" s="322" t="s">
        <v>364</v>
      </c>
      <c r="B277" s="293" t="s">
        <v>145</v>
      </c>
      <c r="C277" s="459" t="s">
        <v>563</v>
      </c>
      <c r="D277" s="123" t="s">
        <v>97</v>
      </c>
      <c r="E277" s="105">
        <f>E278+E279+E280+E281+E282</f>
        <v>28470.199999999997</v>
      </c>
      <c r="F277" s="312"/>
      <c r="G277" s="252"/>
      <c r="H277" s="253"/>
      <c r="I277" s="253"/>
      <c r="J277" s="253"/>
      <c r="K277" s="253"/>
    </row>
    <row r="278" spans="1:13" ht="54" customHeight="1" x14ac:dyDescent="0.25">
      <c r="A278" s="323"/>
      <c r="B278" s="293"/>
      <c r="C278" s="460"/>
      <c r="D278" s="247" t="s">
        <v>9</v>
      </c>
      <c r="E278" s="124">
        <f>'Прил 11 Перечень мероприятий'!G228</f>
        <v>4913.8</v>
      </c>
      <c r="F278" s="312"/>
      <c r="G278" s="252"/>
      <c r="H278" s="253"/>
      <c r="I278" s="253"/>
      <c r="J278" s="253"/>
      <c r="K278" s="253"/>
    </row>
    <row r="279" spans="1:13" ht="50.25" customHeight="1" x14ac:dyDescent="0.25">
      <c r="A279" s="323"/>
      <c r="B279" s="293"/>
      <c r="C279" s="460"/>
      <c r="D279" s="247" t="s">
        <v>96</v>
      </c>
      <c r="E279" s="124">
        <f>'Прил 11 Перечень мероприятий'!H228</f>
        <v>5889.1</v>
      </c>
      <c r="F279" s="312"/>
      <c r="G279" s="252"/>
      <c r="H279" s="253"/>
      <c r="I279" s="253"/>
      <c r="J279" s="253"/>
      <c r="K279" s="253"/>
    </row>
    <row r="280" spans="1:13" ht="58.5" customHeight="1" x14ac:dyDescent="0.25">
      <c r="A280" s="323"/>
      <c r="B280" s="293"/>
      <c r="C280" s="460"/>
      <c r="D280" s="247" t="s">
        <v>148</v>
      </c>
      <c r="E280" s="124">
        <f>'Прил 11 Перечень мероприятий'!I228</f>
        <v>5889.1</v>
      </c>
      <c r="F280" s="312"/>
      <c r="G280" s="252"/>
      <c r="H280" s="253"/>
      <c r="I280" s="253"/>
      <c r="J280" s="253"/>
      <c r="K280" s="253"/>
    </row>
    <row r="281" spans="1:13" ht="47.25" customHeight="1" x14ac:dyDescent="0.25">
      <c r="A281" s="323"/>
      <c r="B281" s="293"/>
      <c r="C281" s="460"/>
      <c r="D281" s="247" t="s">
        <v>165</v>
      </c>
      <c r="E281" s="124">
        <f>'Прил 11 Перечень мероприятий'!J228</f>
        <v>5889.1</v>
      </c>
      <c r="F281" s="312"/>
      <c r="G281" s="252"/>
      <c r="H281" s="253"/>
      <c r="I281" s="253"/>
      <c r="J281" s="253"/>
      <c r="K281" s="253"/>
    </row>
    <row r="282" spans="1:13" ht="55.5" customHeight="1" x14ac:dyDescent="0.25">
      <c r="A282" s="324"/>
      <c r="B282" s="293"/>
      <c r="C282" s="461"/>
      <c r="D282" s="247" t="s">
        <v>166</v>
      </c>
      <c r="E282" s="124">
        <f>'Прил 11 Перечень мероприятий'!K228</f>
        <v>5889.1</v>
      </c>
      <c r="F282" s="312"/>
      <c r="G282" s="252"/>
      <c r="H282" s="253"/>
      <c r="I282" s="253"/>
      <c r="J282" s="253"/>
      <c r="K282" s="253"/>
    </row>
    <row r="283" spans="1:13" x14ac:dyDescent="0.25">
      <c r="A283" s="322" t="s">
        <v>366</v>
      </c>
      <c r="B283" s="293" t="s">
        <v>145</v>
      </c>
      <c r="C283" s="456" t="s">
        <v>558</v>
      </c>
      <c r="D283" s="123" t="s">
        <v>97</v>
      </c>
      <c r="E283" s="105">
        <f>E284+E285+E286+E287+E288</f>
        <v>3499.8</v>
      </c>
      <c r="F283" s="312"/>
      <c r="G283" s="258"/>
      <c r="H283" s="259"/>
      <c r="I283" s="259"/>
      <c r="J283" s="259"/>
      <c r="K283" s="259"/>
      <c r="L283" s="259"/>
      <c r="M283" s="259"/>
    </row>
    <row r="284" spans="1:13" x14ac:dyDescent="0.25">
      <c r="A284" s="323"/>
      <c r="B284" s="293"/>
      <c r="C284" s="457"/>
      <c r="D284" s="247" t="s">
        <v>9</v>
      </c>
      <c r="E284" s="124">
        <f>'Прил 11 Перечень мероприятий'!G232</f>
        <v>699.8</v>
      </c>
      <c r="F284" s="312"/>
      <c r="G284" s="258"/>
      <c r="H284" s="259"/>
      <c r="I284" s="259"/>
      <c r="J284" s="259"/>
      <c r="K284" s="259"/>
      <c r="L284" s="259"/>
      <c r="M284" s="259"/>
    </row>
    <row r="285" spans="1:13" x14ac:dyDescent="0.25">
      <c r="A285" s="323"/>
      <c r="B285" s="293"/>
      <c r="C285" s="457"/>
      <c r="D285" s="247" t="s">
        <v>96</v>
      </c>
      <c r="E285" s="124">
        <f>'Прил 11 Перечень мероприятий'!H232</f>
        <v>700</v>
      </c>
      <c r="F285" s="312"/>
      <c r="G285" s="258"/>
      <c r="H285" s="259"/>
      <c r="I285" s="259"/>
      <c r="J285" s="259"/>
      <c r="K285" s="259"/>
      <c r="L285" s="259"/>
      <c r="M285" s="259"/>
    </row>
    <row r="286" spans="1:13" x14ac:dyDescent="0.25">
      <c r="A286" s="323"/>
      <c r="B286" s="293"/>
      <c r="C286" s="457"/>
      <c r="D286" s="247" t="s">
        <v>148</v>
      </c>
      <c r="E286" s="124">
        <f>'Прил 11 Перечень мероприятий'!I232</f>
        <v>700</v>
      </c>
      <c r="F286" s="312"/>
      <c r="G286" s="258"/>
      <c r="H286" s="259"/>
      <c r="I286" s="259"/>
      <c r="J286" s="259"/>
      <c r="K286" s="259"/>
      <c r="L286" s="259"/>
      <c r="M286" s="259"/>
    </row>
    <row r="287" spans="1:13" x14ac:dyDescent="0.25">
      <c r="A287" s="323"/>
      <c r="B287" s="293"/>
      <c r="C287" s="457"/>
      <c r="D287" s="247" t="s">
        <v>165</v>
      </c>
      <c r="E287" s="124">
        <f>'Прил 11 Перечень мероприятий'!J232</f>
        <v>700</v>
      </c>
      <c r="F287" s="312"/>
      <c r="G287" s="258"/>
      <c r="H287" s="259"/>
      <c r="I287" s="259"/>
      <c r="J287" s="259"/>
      <c r="K287" s="259"/>
      <c r="L287" s="259"/>
      <c r="M287" s="259"/>
    </row>
    <row r="288" spans="1:13" x14ac:dyDescent="0.25">
      <c r="A288" s="324"/>
      <c r="B288" s="293"/>
      <c r="C288" s="458"/>
      <c r="D288" s="247" t="s">
        <v>166</v>
      </c>
      <c r="E288" s="124">
        <f>'Прил 11 Перечень мероприятий'!K232</f>
        <v>700</v>
      </c>
      <c r="F288" s="312"/>
      <c r="G288" s="258"/>
      <c r="H288" s="259"/>
      <c r="I288" s="259"/>
      <c r="J288" s="259"/>
      <c r="K288" s="259"/>
      <c r="L288" s="259"/>
      <c r="M288" s="259"/>
    </row>
    <row r="289" spans="1:6" ht="20.25" customHeight="1" x14ac:dyDescent="0.25">
      <c r="A289" s="322" t="s">
        <v>475</v>
      </c>
      <c r="B289" s="293" t="s">
        <v>145</v>
      </c>
      <c r="C289" s="456" t="s">
        <v>561</v>
      </c>
      <c r="D289" s="123" t="s">
        <v>97</v>
      </c>
      <c r="E289" s="105">
        <f>E290+E291+E292+E293+E294</f>
        <v>3450.3</v>
      </c>
      <c r="F289" s="312"/>
    </row>
    <row r="290" spans="1:6" ht="21.75" customHeight="1" x14ac:dyDescent="0.25">
      <c r="A290" s="323"/>
      <c r="B290" s="293"/>
      <c r="C290" s="457"/>
      <c r="D290" s="247" t="s">
        <v>9</v>
      </c>
      <c r="E290" s="124">
        <f>'Прил 11 Перечень мероприятий'!G236</f>
        <v>1170.3</v>
      </c>
      <c r="F290" s="312"/>
    </row>
    <row r="291" spans="1:6" ht="22.5" customHeight="1" x14ac:dyDescent="0.25">
      <c r="A291" s="323"/>
      <c r="B291" s="293"/>
      <c r="C291" s="457"/>
      <c r="D291" s="247" t="s">
        <v>96</v>
      </c>
      <c r="E291" s="124">
        <f>'Прил 11 Перечень мероприятий'!H236</f>
        <v>570</v>
      </c>
      <c r="F291" s="312"/>
    </row>
    <row r="292" spans="1:6" ht="19.5" customHeight="1" x14ac:dyDescent="0.25">
      <c r="A292" s="323"/>
      <c r="B292" s="293"/>
      <c r="C292" s="457"/>
      <c r="D292" s="247" t="s">
        <v>148</v>
      </c>
      <c r="E292" s="124">
        <f>'Прил 11 Перечень мероприятий'!I236</f>
        <v>570</v>
      </c>
      <c r="F292" s="312"/>
    </row>
    <row r="293" spans="1:6" ht="21" customHeight="1" x14ac:dyDescent="0.25">
      <c r="A293" s="323"/>
      <c r="B293" s="293"/>
      <c r="C293" s="457"/>
      <c r="D293" s="247" t="s">
        <v>165</v>
      </c>
      <c r="E293" s="124">
        <f>'Прил 11 Перечень мероприятий'!J236</f>
        <v>570</v>
      </c>
      <c r="F293" s="312"/>
    </row>
    <row r="294" spans="1:6" ht="21.75" customHeight="1" x14ac:dyDescent="0.25">
      <c r="A294" s="324"/>
      <c r="B294" s="293"/>
      <c r="C294" s="458"/>
      <c r="D294" s="247" t="s">
        <v>166</v>
      </c>
      <c r="E294" s="124">
        <f>'Прил 11 Перечень мероприятий'!K236</f>
        <v>570</v>
      </c>
      <c r="F294" s="312"/>
    </row>
    <row r="295" spans="1:6" ht="15" customHeight="1" x14ac:dyDescent="0.25">
      <c r="A295" s="322" t="s">
        <v>342</v>
      </c>
      <c r="B295" s="293" t="s">
        <v>145</v>
      </c>
      <c r="C295" s="339" t="s">
        <v>410</v>
      </c>
      <c r="D295" s="123" t="s">
        <v>97</v>
      </c>
      <c r="E295" s="105">
        <f>E296+E297+E298+E299+E300</f>
        <v>1000</v>
      </c>
      <c r="F295" s="312"/>
    </row>
    <row r="296" spans="1:6" x14ac:dyDescent="0.25">
      <c r="A296" s="323"/>
      <c r="B296" s="293"/>
      <c r="C296" s="326"/>
      <c r="D296" s="247" t="s">
        <v>9</v>
      </c>
      <c r="E296" s="124">
        <f>'Прил 11 Перечень мероприятий'!G240</f>
        <v>200</v>
      </c>
      <c r="F296" s="312"/>
    </row>
    <row r="297" spans="1:6" x14ac:dyDescent="0.25">
      <c r="A297" s="323"/>
      <c r="B297" s="293"/>
      <c r="C297" s="326"/>
      <c r="D297" s="247" t="s">
        <v>96</v>
      </c>
      <c r="E297" s="124">
        <f>'Прил 11 Перечень мероприятий'!H239</f>
        <v>200</v>
      </c>
      <c r="F297" s="312"/>
    </row>
    <row r="298" spans="1:6" x14ac:dyDescent="0.25">
      <c r="A298" s="323"/>
      <c r="B298" s="293"/>
      <c r="C298" s="326"/>
      <c r="D298" s="247" t="s">
        <v>148</v>
      </c>
      <c r="E298" s="124">
        <f>'Прил 11 Перечень мероприятий'!I240</f>
        <v>200</v>
      </c>
      <c r="F298" s="312"/>
    </row>
    <row r="299" spans="1:6" x14ac:dyDescent="0.25">
      <c r="A299" s="323"/>
      <c r="B299" s="293"/>
      <c r="C299" s="326"/>
      <c r="D299" s="247" t="s">
        <v>165</v>
      </c>
      <c r="E299" s="124">
        <f>'Прил 11 Перечень мероприятий'!J240</f>
        <v>200</v>
      </c>
      <c r="F299" s="312"/>
    </row>
    <row r="300" spans="1:6" x14ac:dyDescent="0.25">
      <c r="A300" s="324"/>
      <c r="B300" s="293"/>
      <c r="C300" s="326"/>
      <c r="D300" s="247" t="s">
        <v>166</v>
      </c>
      <c r="E300" s="124">
        <f>'Прил 11 Перечень мероприятий'!K240</f>
        <v>200</v>
      </c>
      <c r="F300" s="312"/>
    </row>
    <row r="301" spans="1:6" ht="15" customHeight="1" x14ac:dyDescent="0.25">
      <c r="A301" s="351" t="s">
        <v>351</v>
      </c>
      <c r="B301" s="293" t="s">
        <v>145</v>
      </c>
      <c r="C301" s="339" t="s">
        <v>514</v>
      </c>
      <c r="D301" s="123" t="s">
        <v>97</v>
      </c>
      <c r="E301" s="105">
        <f>E302+E303+E304+E305+E306</f>
        <v>1067</v>
      </c>
      <c r="F301" s="312"/>
    </row>
    <row r="302" spans="1:6" x14ac:dyDescent="0.25">
      <c r="A302" s="323"/>
      <c r="B302" s="293"/>
      <c r="C302" s="326"/>
      <c r="D302" s="247" t="s">
        <v>9</v>
      </c>
      <c r="E302" s="124">
        <f>'Прил 11 Перечень мероприятий'!G244</f>
        <v>267</v>
      </c>
      <c r="F302" s="312"/>
    </row>
    <row r="303" spans="1:6" x14ac:dyDescent="0.25">
      <c r="A303" s="323"/>
      <c r="B303" s="293"/>
      <c r="C303" s="326"/>
      <c r="D303" s="247" t="s">
        <v>96</v>
      </c>
      <c r="E303" s="124">
        <f>'Прил 11 Перечень мероприятий'!H244</f>
        <v>200</v>
      </c>
      <c r="F303" s="312"/>
    </row>
    <row r="304" spans="1:6" x14ac:dyDescent="0.25">
      <c r="A304" s="323"/>
      <c r="B304" s="293"/>
      <c r="C304" s="326"/>
      <c r="D304" s="247" t="s">
        <v>148</v>
      </c>
      <c r="E304" s="124">
        <f>'Прил 11 Перечень мероприятий'!I244</f>
        <v>200</v>
      </c>
      <c r="F304" s="312"/>
    </row>
    <row r="305" spans="1:6" x14ac:dyDescent="0.25">
      <c r="A305" s="323"/>
      <c r="B305" s="293"/>
      <c r="C305" s="326"/>
      <c r="D305" s="247" t="s">
        <v>165</v>
      </c>
      <c r="E305" s="124">
        <f>'Прил 11 Перечень мероприятий'!J244</f>
        <v>200</v>
      </c>
      <c r="F305" s="312"/>
    </row>
    <row r="306" spans="1:6" x14ac:dyDescent="0.25">
      <c r="A306" s="324"/>
      <c r="B306" s="293"/>
      <c r="C306" s="326"/>
      <c r="D306" s="247" t="s">
        <v>166</v>
      </c>
      <c r="E306" s="124">
        <f>'Прил 11 Перечень мероприятий'!K244</f>
        <v>200</v>
      </c>
      <c r="F306" s="312"/>
    </row>
    <row r="307" spans="1:6" ht="15" customHeight="1" x14ac:dyDescent="0.25">
      <c r="A307" s="348" t="s">
        <v>344</v>
      </c>
      <c r="B307" s="293" t="s">
        <v>145</v>
      </c>
      <c r="C307" s="339" t="s">
        <v>411</v>
      </c>
      <c r="D307" s="123" t="s">
        <v>97</v>
      </c>
      <c r="E307" s="105">
        <f>E308+E309+E310+E311+E312</f>
        <v>1000</v>
      </c>
      <c r="F307" s="312"/>
    </row>
    <row r="308" spans="1:6" x14ac:dyDescent="0.25">
      <c r="A308" s="349"/>
      <c r="B308" s="293"/>
      <c r="C308" s="326"/>
      <c r="D308" s="247" t="s">
        <v>9</v>
      </c>
      <c r="E308" s="124">
        <f>'Прил 11 Перечень мероприятий'!G248</f>
        <v>200</v>
      </c>
      <c r="F308" s="312"/>
    </row>
    <row r="309" spans="1:6" x14ac:dyDescent="0.25">
      <c r="A309" s="349"/>
      <c r="B309" s="293"/>
      <c r="C309" s="326"/>
      <c r="D309" s="247" t="s">
        <v>96</v>
      </c>
      <c r="E309" s="124">
        <f>'Прил 11 Перечень мероприятий'!H248</f>
        <v>200</v>
      </c>
      <c r="F309" s="312"/>
    </row>
    <row r="310" spans="1:6" x14ac:dyDescent="0.25">
      <c r="A310" s="349"/>
      <c r="B310" s="293"/>
      <c r="C310" s="326"/>
      <c r="D310" s="247" t="s">
        <v>148</v>
      </c>
      <c r="E310" s="124">
        <f>'Прил 11 Перечень мероприятий'!I248</f>
        <v>200</v>
      </c>
      <c r="F310" s="312"/>
    </row>
    <row r="311" spans="1:6" x14ac:dyDescent="0.25">
      <c r="A311" s="349"/>
      <c r="B311" s="293"/>
      <c r="C311" s="326"/>
      <c r="D311" s="247" t="s">
        <v>165</v>
      </c>
      <c r="E311" s="124">
        <f>'Прил 11 Перечень мероприятий'!J248</f>
        <v>200</v>
      </c>
      <c r="F311" s="312"/>
    </row>
    <row r="312" spans="1:6" x14ac:dyDescent="0.25">
      <c r="A312" s="350"/>
      <c r="B312" s="293"/>
      <c r="C312" s="326"/>
      <c r="D312" s="247" t="s">
        <v>166</v>
      </c>
      <c r="E312" s="124">
        <f>'Прил 11 Перечень мероприятий'!K248</f>
        <v>200</v>
      </c>
      <c r="F312" s="312"/>
    </row>
    <row r="313" spans="1:6" ht="17.25" customHeight="1" x14ac:dyDescent="0.25">
      <c r="A313" s="348" t="s">
        <v>345</v>
      </c>
      <c r="B313" s="293" t="s">
        <v>145</v>
      </c>
      <c r="C313" s="339" t="s">
        <v>564</v>
      </c>
      <c r="D313" s="123" t="s">
        <v>97</v>
      </c>
      <c r="E313" s="105">
        <f>E314+E315+E316+E317+E318</f>
        <v>9700.6</v>
      </c>
      <c r="F313" s="312"/>
    </row>
    <row r="314" spans="1:6" ht="17.25" customHeight="1" x14ac:dyDescent="0.25">
      <c r="A314" s="349"/>
      <c r="B314" s="293"/>
      <c r="C314" s="326"/>
      <c r="D314" s="247" t="s">
        <v>9</v>
      </c>
      <c r="E314" s="124">
        <f>'Прил 11 Перечень мероприятий'!G252</f>
        <v>1500.6</v>
      </c>
      <c r="F314" s="312"/>
    </row>
    <row r="315" spans="1:6" ht="17.25" customHeight="1" x14ac:dyDescent="0.25">
      <c r="A315" s="349"/>
      <c r="B315" s="293"/>
      <c r="C315" s="326"/>
      <c r="D315" s="247" t="s">
        <v>96</v>
      </c>
      <c r="E315" s="124">
        <f>'Прил 11 Перечень мероприятий'!H252</f>
        <v>2050</v>
      </c>
      <c r="F315" s="312"/>
    </row>
    <row r="316" spans="1:6" ht="17.25" customHeight="1" x14ac:dyDescent="0.25">
      <c r="A316" s="349"/>
      <c r="B316" s="293"/>
      <c r="C316" s="326"/>
      <c r="D316" s="247" t="s">
        <v>148</v>
      </c>
      <c r="E316" s="124">
        <f>'Прил 11 Перечень мероприятий'!I252</f>
        <v>2050</v>
      </c>
      <c r="F316" s="312"/>
    </row>
    <row r="317" spans="1:6" ht="17.25" customHeight="1" x14ac:dyDescent="0.25">
      <c r="A317" s="349"/>
      <c r="B317" s="293"/>
      <c r="C317" s="326"/>
      <c r="D317" s="247" t="s">
        <v>165</v>
      </c>
      <c r="E317" s="124">
        <f>'Прил 11 Перечень мероприятий'!J252</f>
        <v>2050</v>
      </c>
      <c r="F317" s="312"/>
    </row>
    <row r="318" spans="1:6" ht="17.25" customHeight="1" x14ac:dyDescent="0.25">
      <c r="A318" s="350"/>
      <c r="B318" s="293"/>
      <c r="C318" s="326"/>
      <c r="D318" s="247" t="s">
        <v>166</v>
      </c>
      <c r="E318" s="124">
        <f>'Прил 11 Перечень мероприятий'!K252</f>
        <v>2050</v>
      </c>
      <c r="F318" s="312"/>
    </row>
    <row r="319" spans="1:6" ht="15" customHeight="1" x14ac:dyDescent="0.25">
      <c r="A319" s="348" t="s">
        <v>427</v>
      </c>
      <c r="B319" s="293" t="s">
        <v>145</v>
      </c>
      <c r="C319" s="339" t="s">
        <v>412</v>
      </c>
      <c r="D319" s="123" t="s">
        <v>97</v>
      </c>
      <c r="E319" s="105">
        <f>E320+E321+E322+E323+E324</f>
        <v>100</v>
      </c>
      <c r="F319" s="312"/>
    </row>
    <row r="320" spans="1:6" x14ac:dyDescent="0.25">
      <c r="A320" s="349"/>
      <c r="B320" s="293"/>
      <c r="C320" s="326"/>
      <c r="D320" s="247" t="s">
        <v>9</v>
      </c>
      <c r="E320" s="124">
        <f>'Прил 11 Перечень мероприятий'!G256</f>
        <v>20</v>
      </c>
      <c r="F320" s="312"/>
    </row>
    <row r="321" spans="1:6" x14ac:dyDescent="0.25">
      <c r="A321" s="349"/>
      <c r="B321" s="293"/>
      <c r="C321" s="326"/>
      <c r="D321" s="247" t="s">
        <v>96</v>
      </c>
      <c r="E321" s="124">
        <f>'Прил 11 Перечень мероприятий'!H256</f>
        <v>20</v>
      </c>
      <c r="F321" s="312"/>
    </row>
    <row r="322" spans="1:6" x14ac:dyDescent="0.25">
      <c r="A322" s="349"/>
      <c r="B322" s="293"/>
      <c r="C322" s="326"/>
      <c r="D322" s="247" t="s">
        <v>148</v>
      </c>
      <c r="E322" s="124">
        <f>'Прил 11 Перечень мероприятий'!I256</f>
        <v>20</v>
      </c>
      <c r="F322" s="312"/>
    </row>
    <row r="323" spans="1:6" x14ac:dyDescent="0.25">
      <c r="A323" s="349"/>
      <c r="B323" s="293"/>
      <c r="C323" s="326"/>
      <c r="D323" s="247" t="s">
        <v>165</v>
      </c>
      <c r="E323" s="124">
        <f>'Прил 11 Перечень мероприятий'!J256</f>
        <v>20</v>
      </c>
      <c r="F323" s="312"/>
    </row>
    <row r="324" spans="1:6" x14ac:dyDescent="0.25">
      <c r="A324" s="350"/>
      <c r="B324" s="293"/>
      <c r="C324" s="326"/>
      <c r="D324" s="247" t="s">
        <v>166</v>
      </c>
      <c r="E324" s="124">
        <f>'Прил 11 Перечень мероприятий'!K256</f>
        <v>20</v>
      </c>
      <c r="F324" s="312"/>
    </row>
    <row r="325" spans="1:6" ht="15" customHeight="1" x14ac:dyDescent="0.25">
      <c r="A325" s="348" t="s">
        <v>428</v>
      </c>
      <c r="B325" s="293" t="s">
        <v>145</v>
      </c>
      <c r="C325" s="339" t="s">
        <v>413</v>
      </c>
      <c r="D325" s="123" t="s">
        <v>97</v>
      </c>
      <c r="E325" s="105">
        <f>E326+E327+E328+E329+E330</f>
        <v>250</v>
      </c>
      <c r="F325" s="312"/>
    </row>
    <row r="326" spans="1:6" x14ac:dyDescent="0.25">
      <c r="A326" s="349"/>
      <c r="B326" s="293"/>
      <c r="C326" s="326"/>
      <c r="D326" s="247" t="s">
        <v>9</v>
      </c>
      <c r="E326" s="124">
        <f>'Прил 11 Перечень мероприятий'!G260</f>
        <v>50</v>
      </c>
      <c r="F326" s="312"/>
    </row>
    <row r="327" spans="1:6" x14ac:dyDescent="0.25">
      <c r="A327" s="349"/>
      <c r="B327" s="293"/>
      <c r="C327" s="326"/>
      <c r="D327" s="247" t="s">
        <v>96</v>
      </c>
      <c r="E327" s="124">
        <f>'Прил 11 Перечень мероприятий'!H260</f>
        <v>50</v>
      </c>
      <c r="F327" s="312"/>
    </row>
    <row r="328" spans="1:6" x14ac:dyDescent="0.25">
      <c r="A328" s="349"/>
      <c r="B328" s="293"/>
      <c r="C328" s="326"/>
      <c r="D328" s="247" t="s">
        <v>148</v>
      </c>
      <c r="E328" s="124">
        <f>'Прил 11 Перечень мероприятий'!I260</f>
        <v>50</v>
      </c>
      <c r="F328" s="312"/>
    </row>
    <row r="329" spans="1:6" x14ac:dyDescent="0.25">
      <c r="A329" s="349"/>
      <c r="B329" s="293"/>
      <c r="C329" s="326"/>
      <c r="D329" s="247" t="s">
        <v>165</v>
      </c>
      <c r="E329" s="124">
        <f>'Прил 11 Перечень мероприятий'!J260</f>
        <v>50</v>
      </c>
      <c r="F329" s="312"/>
    </row>
    <row r="330" spans="1:6" x14ac:dyDescent="0.25">
      <c r="A330" s="350"/>
      <c r="B330" s="293"/>
      <c r="C330" s="326"/>
      <c r="D330" s="247" t="s">
        <v>166</v>
      </c>
      <c r="E330" s="124">
        <f>'Прил 11 Перечень мероприятий'!K260</f>
        <v>50</v>
      </c>
      <c r="F330" s="312"/>
    </row>
    <row r="331" spans="1:6" ht="15" customHeight="1" x14ac:dyDescent="0.25">
      <c r="A331" s="348" t="s">
        <v>429</v>
      </c>
      <c r="B331" s="293" t="s">
        <v>145</v>
      </c>
      <c r="C331" s="339" t="s">
        <v>414</v>
      </c>
      <c r="D331" s="123" t="s">
        <v>97</v>
      </c>
      <c r="E331" s="105">
        <f>E332+E333+E334+E335+E336</f>
        <v>1000</v>
      </c>
      <c r="F331" s="312"/>
    </row>
    <row r="332" spans="1:6" x14ac:dyDescent="0.25">
      <c r="A332" s="349"/>
      <c r="B332" s="293"/>
      <c r="C332" s="326"/>
      <c r="D332" s="247" t="s">
        <v>9</v>
      </c>
      <c r="E332" s="124">
        <f>'Прил 11 Перечень мероприятий'!G264</f>
        <v>200</v>
      </c>
      <c r="F332" s="312"/>
    </row>
    <row r="333" spans="1:6" x14ac:dyDescent="0.25">
      <c r="A333" s="349"/>
      <c r="B333" s="293"/>
      <c r="C333" s="326"/>
      <c r="D333" s="247" t="s">
        <v>96</v>
      </c>
      <c r="E333" s="124">
        <f>'Прил 11 Перечень мероприятий'!H264</f>
        <v>200</v>
      </c>
      <c r="F333" s="312"/>
    </row>
    <row r="334" spans="1:6" x14ac:dyDescent="0.25">
      <c r="A334" s="349"/>
      <c r="B334" s="293"/>
      <c r="C334" s="326"/>
      <c r="D334" s="247" t="s">
        <v>148</v>
      </c>
      <c r="E334" s="124">
        <f>'Прил 11 Перечень мероприятий'!I264</f>
        <v>200</v>
      </c>
      <c r="F334" s="312"/>
    </row>
    <row r="335" spans="1:6" x14ac:dyDescent="0.25">
      <c r="A335" s="349"/>
      <c r="B335" s="293"/>
      <c r="C335" s="326"/>
      <c r="D335" s="247" t="s">
        <v>165</v>
      </c>
      <c r="E335" s="124">
        <f>'Прил 11 Перечень мероприятий'!J264</f>
        <v>200</v>
      </c>
      <c r="F335" s="312"/>
    </row>
    <row r="336" spans="1:6" x14ac:dyDescent="0.25">
      <c r="A336" s="350"/>
      <c r="B336" s="293"/>
      <c r="C336" s="326"/>
      <c r="D336" s="247" t="s">
        <v>166</v>
      </c>
      <c r="E336" s="124">
        <f>'Прил 11 Перечень мероприятий'!K264</f>
        <v>200</v>
      </c>
      <c r="F336" s="312"/>
    </row>
    <row r="337" spans="1:6" x14ac:dyDescent="0.25">
      <c r="A337" s="348" t="s">
        <v>478</v>
      </c>
      <c r="B337" s="293" t="s">
        <v>145</v>
      </c>
      <c r="C337" s="339" t="s">
        <v>559</v>
      </c>
      <c r="D337" s="123" t="s">
        <v>97</v>
      </c>
      <c r="E337" s="105">
        <f>E338+E339+E340+E341+E342</f>
        <v>12000</v>
      </c>
      <c r="F337" s="312"/>
    </row>
    <row r="338" spans="1:6" x14ac:dyDescent="0.25">
      <c r="A338" s="349"/>
      <c r="B338" s="293"/>
      <c r="C338" s="326"/>
      <c r="D338" s="247" t="s">
        <v>9</v>
      </c>
      <c r="E338" s="124">
        <f>'Прил 11 Перечень мероприятий'!G268</f>
        <v>2400</v>
      </c>
      <c r="F338" s="312"/>
    </row>
    <row r="339" spans="1:6" x14ac:dyDescent="0.25">
      <c r="A339" s="349"/>
      <c r="B339" s="293"/>
      <c r="C339" s="326"/>
      <c r="D339" s="247" t="s">
        <v>96</v>
      </c>
      <c r="E339" s="124">
        <f>'Прил 11 Перечень мероприятий'!H268</f>
        <v>2400</v>
      </c>
      <c r="F339" s="312"/>
    </row>
    <row r="340" spans="1:6" x14ac:dyDescent="0.25">
      <c r="A340" s="349"/>
      <c r="B340" s="293"/>
      <c r="C340" s="326"/>
      <c r="D340" s="247" t="s">
        <v>148</v>
      </c>
      <c r="E340" s="124">
        <f>'Прил 11 Перечень мероприятий'!I268</f>
        <v>2400</v>
      </c>
      <c r="F340" s="312"/>
    </row>
    <row r="341" spans="1:6" x14ac:dyDescent="0.25">
      <c r="A341" s="349"/>
      <c r="B341" s="293"/>
      <c r="C341" s="326"/>
      <c r="D341" s="247" t="s">
        <v>165</v>
      </c>
      <c r="E341" s="124">
        <f>'Прил 11 Перечень мероприятий'!J268</f>
        <v>2400</v>
      </c>
      <c r="F341" s="312"/>
    </row>
    <row r="342" spans="1:6" x14ac:dyDescent="0.25">
      <c r="A342" s="350"/>
      <c r="B342" s="293"/>
      <c r="C342" s="326"/>
      <c r="D342" s="247" t="s">
        <v>166</v>
      </c>
      <c r="E342" s="124">
        <f>'Прил 11 Перечень мероприятий'!K268</f>
        <v>2400</v>
      </c>
      <c r="F342" s="312"/>
    </row>
    <row r="343" spans="1:6" x14ac:dyDescent="0.25">
      <c r="A343" s="322" t="s">
        <v>525</v>
      </c>
      <c r="B343" s="293" t="s">
        <v>18</v>
      </c>
      <c r="C343" s="327" t="s">
        <v>526</v>
      </c>
      <c r="D343" s="123" t="s">
        <v>97</v>
      </c>
      <c r="E343" s="105">
        <f>E344+E345+E346+E347+E348</f>
        <v>1122</v>
      </c>
      <c r="F343" s="322"/>
    </row>
    <row r="344" spans="1:6" x14ac:dyDescent="0.25">
      <c r="A344" s="323"/>
      <c r="B344" s="293"/>
      <c r="C344" s="325"/>
      <c r="D344" s="247" t="s">
        <v>9</v>
      </c>
      <c r="E344" s="124">
        <f>'Прил 11 Перечень мероприятий'!G273</f>
        <v>1122</v>
      </c>
      <c r="F344" s="323"/>
    </row>
    <row r="345" spans="1:6" x14ac:dyDescent="0.25">
      <c r="A345" s="323"/>
      <c r="B345" s="293"/>
      <c r="C345" s="325"/>
      <c r="D345" s="247" t="s">
        <v>96</v>
      </c>
      <c r="E345" s="124">
        <f>'Прил 11 Перечень мероприятий'!H273</f>
        <v>0</v>
      </c>
      <c r="F345" s="323"/>
    </row>
    <row r="346" spans="1:6" x14ac:dyDescent="0.25">
      <c r="A346" s="323"/>
      <c r="B346" s="293"/>
      <c r="C346" s="325"/>
      <c r="D346" s="247" t="s">
        <v>148</v>
      </c>
      <c r="E346" s="124">
        <f>'Прил 11 Перечень мероприятий'!I273</f>
        <v>0</v>
      </c>
      <c r="F346" s="323"/>
    </row>
    <row r="347" spans="1:6" x14ac:dyDescent="0.25">
      <c r="A347" s="323"/>
      <c r="B347" s="293"/>
      <c r="C347" s="325"/>
      <c r="D347" s="247" t="s">
        <v>165</v>
      </c>
      <c r="E347" s="124">
        <f>'Прил 11 Перечень мероприятий'!J273</f>
        <v>0</v>
      </c>
      <c r="F347" s="323"/>
    </row>
    <row r="348" spans="1:6" x14ac:dyDescent="0.25">
      <c r="A348" s="324"/>
      <c r="B348" s="293"/>
      <c r="C348" s="325"/>
      <c r="D348" s="247" t="s">
        <v>166</v>
      </c>
      <c r="E348" s="124">
        <f>'Прил 11 Перечень мероприятий'!K273</f>
        <v>0</v>
      </c>
      <c r="F348" s="324"/>
    </row>
    <row r="349" spans="1:6" ht="15" customHeight="1" x14ac:dyDescent="0.25">
      <c r="A349" s="322" t="s">
        <v>369</v>
      </c>
      <c r="B349" s="293" t="s">
        <v>145</v>
      </c>
      <c r="C349" s="339" t="s">
        <v>415</v>
      </c>
      <c r="D349" s="123" t="s">
        <v>97</v>
      </c>
      <c r="E349" s="105">
        <f>E350+E351+E352+E353+E354</f>
        <v>2500</v>
      </c>
      <c r="F349" s="312"/>
    </row>
    <row r="350" spans="1:6" x14ac:dyDescent="0.25">
      <c r="A350" s="323"/>
      <c r="B350" s="293"/>
      <c r="C350" s="326"/>
      <c r="D350" s="247" t="s">
        <v>9</v>
      </c>
      <c r="E350" s="124">
        <f>'Прил 11 Перечень мероприятий'!G280</f>
        <v>500</v>
      </c>
      <c r="F350" s="312"/>
    </row>
    <row r="351" spans="1:6" x14ac:dyDescent="0.25">
      <c r="A351" s="323"/>
      <c r="B351" s="293"/>
      <c r="C351" s="326"/>
      <c r="D351" s="247" t="s">
        <v>96</v>
      </c>
      <c r="E351" s="124">
        <f>'Прил 11 Перечень мероприятий'!H280</f>
        <v>500</v>
      </c>
      <c r="F351" s="312"/>
    </row>
    <row r="352" spans="1:6" x14ac:dyDescent="0.25">
      <c r="A352" s="323"/>
      <c r="B352" s="293"/>
      <c r="C352" s="326"/>
      <c r="D352" s="247" t="s">
        <v>148</v>
      </c>
      <c r="E352" s="124">
        <f>'Прил 11 Перечень мероприятий'!I280</f>
        <v>500</v>
      </c>
      <c r="F352" s="312"/>
    </row>
    <row r="353" spans="1:6" x14ac:dyDescent="0.25">
      <c r="A353" s="323"/>
      <c r="B353" s="293"/>
      <c r="C353" s="326"/>
      <c r="D353" s="247" t="s">
        <v>165</v>
      </c>
      <c r="E353" s="124">
        <f>'Прил 11 Перечень мероприятий'!J280</f>
        <v>500</v>
      </c>
      <c r="F353" s="312"/>
    </row>
    <row r="354" spans="1:6" x14ac:dyDescent="0.25">
      <c r="A354" s="324"/>
      <c r="B354" s="293"/>
      <c r="C354" s="326"/>
      <c r="D354" s="247" t="s">
        <v>166</v>
      </c>
      <c r="E354" s="124">
        <f>'Прил 11 Перечень мероприятий'!K280</f>
        <v>500</v>
      </c>
      <c r="F354" s="312"/>
    </row>
    <row r="355" spans="1:6" ht="15" customHeight="1" x14ac:dyDescent="0.25">
      <c r="A355" s="322" t="s">
        <v>375</v>
      </c>
      <c r="B355" s="293" t="s">
        <v>145</v>
      </c>
      <c r="C355" s="339" t="s">
        <v>416</v>
      </c>
      <c r="D355" s="123" t="s">
        <v>97</v>
      </c>
      <c r="E355" s="105">
        <f>E356+E357+E358+E359+E360</f>
        <v>2500</v>
      </c>
      <c r="F355" s="312"/>
    </row>
    <row r="356" spans="1:6" x14ac:dyDescent="0.25">
      <c r="A356" s="323"/>
      <c r="B356" s="293"/>
      <c r="C356" s="326"/>
      <c r="D356" s="247" t="s">
        <v>9</v>
      </c>
      <c r="E356" s="124">
        <f>'Прил 11 Перечень мероприятий'!G284</f>
        <v>500</v>
      </c>
      <c r="F356" s="312"/>
    </row>
    <row r="357" spans="1:6" x14ac:dyDescent="0.25">
      <c r="A357" s="323"/>
      <c r="B357" s="293"/>
      <c r="C357" s="326"/>
      <c r="D357" s="247" t="s">
        <v>96</v>
      </c>
      <c r="E357" s="124">
        <f>'Прил 11 Перечень мероприятий'!H284</f>
        <v>500</v>
      </c>
      <c r="F357" s="312"/>
    </row>
    <row r="358" spans="1:6" x14ac:dyDescent="0.25">
      <c r="A358" s="323"/>
      <c r="B358" s="293"/>
      <c r="C358" s="326"/>
      <c r="D358" s="247" t="s">
        <v>148</v>
      </c>
      <c r="E358" s="124">
        <f>'Прил 11 Перечень мероприятий'!I284</f>
        <v>500</v>
      </c>
      <c r="F358" s="312"/>
    </row>
    <row r="359" spans="1:6" x14ac:dyDescent="0.25">
      <c r="A359" s="323"/>
      <c r="B359" s="293"/>
      <c r="C359" s="326"/>
      <c r="D359" s="247" t="s">
        <v>165</v>
      </c>
      <c r="E359" s="124">
        <f>'Прил 11 Перечень мероприятий'!J284</f>
        <v>500</v>
      </c>
      <c r="F359" s="312"/>
    </row>
    <row r="360" spans="1:6" x14ac:dyDescent="0.25">
      <c r="A360" s="324"/>
      <c r="B360" s="293"/>
      <c r="C360" s="326"/>
      <c r="D360" s="247" t="s">
        <v>166</v>
      </c>
      <c r="E360" s="124">
        <f>'Прил 11 Перечень мероприятий'!K284</f>
        <v>500</v>
      </c>
      <c r="F360" s="312"/>
    </row>
    <row r="361" spans="1:6" ht="15" customHeight="1" x14ac:dyDescent="0.25">
      <c r="A361" s="322" t="s">
        <v>374</v>
      </c>
      <c r="B361" s="293" t="s">
        <v>145</v>
      </c>
      <c r="C361" s="339" t="s">
        <v>426</v>
      </c>
      <c r="D361" s="123" t="s">
        <v>97</v>
      </c>
      <c r="E361" s="105">
        <f>E362+E363+E364+E365+E366</f>
        <v>750</v>
      </c>
      <c r="F361" s="312"/>
    </row>
    <row r="362" spans="1:6" x14ac:dyDescent="0.25">
      <c r="A362" s="323"/>
      <c r="B362" s="293"/>
      <c r="C362" s="326"/>
      <c r="D362" s="247" t="s">
        <v>9</v>
      </c>
      <c r="E362" s="124">
        <f>'Прил 11 Перечень мероприятий'!G288</f>
        <v>150</v>
      </c>
      <c r="F362" s="312"/>
    </row>
    <row r="363" spans="1:6" x14ac:dyDescent="0.25">
      <c r="A363" s="323"/>
      <c r="B363" s="293"/>
      <c r="C363" s="326"/>
      <c r="D363" s="247" t="s">
        <v>96</v>
      </c>
      <c r="E363" s="124">
        <f>'Прил 11 Перечень мероприятий'!H288</f>
        <v>150</v>
      </c>
      <c r="F363" s="312"/>
    </row>
    <row r="364" spans="1:6" x14ac:dyDescent="0.25">
      <c r="A364" s="323"/>
      <c r="B364" s="293"/>
      <c r="C364" s="326"/>
      <c r="D364" s="247" t="s">
        <v>148</v>
      </c>
      <c r="E364" s="124">
        <f>'Прил 11 Перечень мероприятий'!I288</f>
        <v>150</v>
      </c>
      <c r="F364" s="312"/>
    </row>
    <row r="365" spans="1:6" x14ac:dyDescent="0.25">
      <c r="A365" s="323"/>
      <c r="B365" s="293"/>
      <c r="C365" s="326"/>
      <c r="D365" s="247" t="s">
        <v>165</v>
      </c>
      <c r="E365" s="124">
        <f>'Прил 11 Перечень мероприятий'!J288</f>
        <v>150</v>
      </c>
      <c r="F365" s="312"/>
    </row>
    <row r="366" spans="1:6" x14ac:dyDescent="0.25">
      <c r="A366" s="324"/>
      <c r="B366" s="293"/>
      <c r="C366" s="326"/>
      <c r="D366" s="247" t="s">
        <v>166</v>
      </c>
      <c r="E366" s="124">
        <f>'Прил 11 Перечень мероприятий'!K288</f>
        <v>150</v>
      </c>
      <c r="F366" s="312"/>
    </row>
    <row r="367" spans="1:6" ht="15" customHeight="1" x14ac:dyDescent="0.25">
      <c r="A367" s="322" t="s">
        <v>476</v>
      </c>
      <c r="B367" s="293" t="s">
        <v>145</v>
      </c>
      <c r="C367" s="328" t="s">
        <v>417</v>
      </c>
      <c r="D367" s="123" t="s">
        <v>97</v>
      </c>
      <c r="E367" s="105">
        <f>E368+E369+E370+E371+E372</f>
        <v>500</v>
      </c>
      <c r="F367" s="312"/>
    </row>
    <row r="368" spans="1:6" x14ac:dyDescent="0.25">
      <c r="A368" s="323"/>
      <c r="B368" s="293"/>
      <c r="C368" s="329"/>
      <c r="D368" s="247" t="s">
        <v>9</v>
      </c>
      <c r="E368" s="124">
        <f>'Прил 11 Перечень мероприятий'!G292</f>
        <v>100</v>
      </c>
      <c r="F368" s="312"/>
    </row>
    <row r="369" spans="1:6" x14ac:dyDescent="0.25">
      <c r="A369" s="323"/>
      <c r="B369" s="293"/>
      <c r="C369" s="329"/>
      <c r="D369" s="247" t="s">
        <v>96</v>
      </c>
      <c r="E369" s="124">
        <f>'Прил 11 Перечень мероприятий'!H292</f>
        <v>100</v>
      </c>
      <c r="F369" s="312"/>
    </row>
    <row r="370" spans="1:6" x14ac:dyDescent="0.25">
      <c r="A370" s="323"/>
      <c r="B370" s="293"/>
      <c r="C370" s="329"/>
      <c r="D370" s="247" t="s">
        <v>148</v>
      </c>
      <c r="E370" s="124">
        <f>'Прил 11 Перечень мероприятий'!I292</f>
        <v>100</v>
      </c>
      <c r="F370" s="312"/>
    </row>
    <row r="371" spans="1:6" ht="21" customHeight="1" x14ac:dyDescent="0.25">
      <c r="A371" s="323"/>
      <c r="B371" s="293"/>
      <c r="C371" s="329"/>
      <c r="D371" s="247" t="s">
        <v>165</v>
      </c>
      <c r="E371" s="124">
        <f>'Прил 11 Перечень мероприятий'!J292</f>
        <v>100</v>
      </c>
      <c r="F371" s="312"/>
    </row>
    <row r="372" spans="1:6" x14ac:dyDescent="0.25">
      <c r="A372" s="324"/>
      <c r="B372" s="293"/>
      <c r="C372" s="329"/>
      <c r="D372" s="247" t="s">
        <v>166</v>
      </c>
      <c r="E372" s="124">
        <f>'Прил 11 Перечень мероприятий'!K292</f>
        <v>100</v>
      </c>
      <c r="F372" s="312"/>
    </row>
    <row r="373" spans="1:6" ht="21" customHeight="1" x14ac:dyDescent="0.25">
      <c r="A373" s="322" t="s">
        <v>376</v>
      </c>
      <c r="B373" s="293" t="s">
        <v>145</v>
      </c>
      <c r="C373" s="328" t="s">
        <v>560</v>
      </c>
      <c r="D373" s="123" t="s">
        <v>97</v>
      </c>
      <c r="E373" s="105">
        <f>E374+E375+E376+E377+E378</f>
        <v>3244.6</v>
      </c>
      <c r="F373" s="312"/>
    </row>
    <row r="374" spans="1:6" x14ac:dyDescent="0.25">
      <c r="A374" s="323"/>
      <c r="B374" s="293"/>
      <c r="C374" s="329"/>
      <c r="D374" s="247" t="s">
        <v>9</v>
      </c>
      <c r="E374" s="124">
        <f>'Прил 11 Перечень мероприятий'!G296</f>
        <v>644.6</v>
      </c>
      <c r="F374" s="312"/>
    </row>
    <row r="375" spans="1:6" x14ac:dyDescent="0.25">
      <c r="A375" s="323"/>
      <c r="B375" s="293"/>
      <c r="C375" s="329"/>
      <c r="D375" s="247" t="s">
        <v>96</v>
      </c>
      <c r="E375" s="124">
        <f>'Прил 11 Перечень мероприятий'!H296</f>
        <v>650</v>
      </c>
      <c r="F375" s="312"/>
    </row>
    <row r="376" spans="1:6" ht="18" customHeight="1" x14ac:dyDescent="0.25">
      <c r="A376" s="323"/>
      <c r="B376" s="293"/>
      <c r="C376" s="329"/>
      <c r="D376" s="247" t="s">
        <v>148</v>
      </c>
      <c r="E376" s="124">
        <f>'Прил 11 Перечень мероприятий'!I296</f>
        <v>650</v>
      </c>
      <c r="F376" s="312"/>
    </row>
    <row r="377" spans="1:6" x14ac:dyDescent="0.25">
      <c r="A377" s="323"/>
      <c r="B377" s="293"/>
      <c r="C377" s="329"/>
      <c r="D377" s="247" t="s">
        <v>165</v>
      </c>
      <c r="E377" s="124">
        <f>'Прил 11 Перечень мероприятий'!J296</f>
        <v>650</v>
      </c>
      <c r="F377" s="312"/>
    </row>
    <row r="378" spans="1:6" x14ac:dyDescent="0.25">
      <c r="A378" s="324"/>
      <c r="B378" s="293"/>
      <c r="C378" s="329"/>
      <c r="D378" s="247" t="s">
        <v>166</v>
      </c>
      <c r="E378" s="124">
        <f>'Прил 11 Перечень мероприятий'!K296</f>
        <v>650</v>
      </c>
      <c r="F378" s="312"/>
    </row>
    <row r="379" spans="1:6" x14ac:dyDescent="0.25">
      <c r="A379" s="322" t="s">
        <v>485</v>
      </c>
      <c r="B379" s="293" t="s">
        <v>145</v>
      </c>
      <c r="C379" s="328" t="s">
        <v>465</v>
      </c>
      <c r="D379" s="123" t="s">
        <v>97</v>
      </c>
      <c r="E379" s="105">
        <f>E380+E381+E382+E383+E384</f>
        <v>200</v>
      </c>
      <c r="F379" s="312"/>
    </row>
    <row r="380" spans="1:6" x14ac:dyDescent="0.25">
      <c r="A380" s="323"/>
      <c r="B380" s="293"/>
      <c r="C380" s="329"/>
      <c r="D380" s="247" t="s">
        <v>9</v>
      </c>
      <c r="E380" s="124">
        <f>'Прил 11 Перечень мероприятий'!G300</f>
        <v>200</v>
      </c>
      <c r="F380" s="312"/>
    </row>
    <row r="381" spans="1:6" x14ac:dyDescent="0.25">
      <c r="A381" s="323"/>
      <c r="B381" s="293"/>
      <c r="C381" s="329"/>
      <c r="D381" s="247" t="s">
        <v>96</v>
      </c>
      <c r="E381" s="124">
        <f>'Прил 11 Перечень мероприятий'!H300</f>
        <v>0</v>
      </c>
      <c r="F381" s="312"/>
    </row>
    <row r="382" spans="1:6" x14ac:dyDescent="0.25">
      <c r="A382" s="323"/>
      <c r="B382" s="293"/>
      <c r="C382" s="329"/>
      <c r="D382" s="247" t="s">
        <v>148</v>
      </c>
      <c r="E382" s="124">
        <f>'Прил 11 Перечень мероприятий'!I300</f>
        <v>0</v>
      </c>
      <c r="F382" s="312"/>
    </row>
    <row r="383" spans="1:6" x14ac:dyDescent="0.25">
      <c r="A383" s="323"/>
      <c r="B383" s="293"/>
      <c r="C383" s="329"/>
      <c r="D383" s="247" t="s">
        <v>165</v>
      </c>
      <c r="E383" s="124">
        <f>'Прил 11 Перечень мероприятий'!J300</f>
        <v>0</v>
      </c>
      <c r="F383" s="312"/>
    </row>
    <row r="384" spans="1:6" x14ac:dyDescent="0.25">
      <c r="A384" s="324"/>
      <c r="B384" s="293"/>
      <c r="C384" s="329"/>
      <c r="D384" s="247" t="s">
        <v>166</v>
      </c>
      <c r="E384" s="124">
        <f>'Прил 11 Перечень мероприятий'!K300</f>
        <v>0</v>
      </c>
      <c r="F384" s="312"/>
    </row>
    <row r="385" spans="1:6" ht="15" customHeight="1" x14ac:dyDescent="0.25">
      <c r="A385" s="322" t="s">
        <v>542</v>
      </c>
      <c r="B385" s="293" t="s">
        <v>145</v>
      </c>
      <c r="C385" s="328" t="s">
        <v>565</v>
      </c>
      <c r="D385" s="123" t="s">
        <v>97</v>
      </c>
      <c r="E385" s="105">
        <f>E386+E387+E388+E389+E390</f>
        <v>84.800000000000011</v>
      </c>
      <c r="F385" s="312"/>
    </row>
    <row r="386" spans="1:6" x14ac:dyDescent="0.25">
      <c r="A386" s="323"/>
      <c r="B386" s="293"/>
      <c r="C386" s="329"/>
      <c r="D386" s="247" t="s">
        <v>9</v>
      </c>
      <c r="E386" s="124">
        <f>'Прил 11 Перечень мероприятий'!G304</f>
        <v>84.800000000000011</v>
      </c>
      <c r="F386" s="312"/>
    </row>
    <row r="387" spans="1:6" x14ac:dyDescent="0.25">
      <c r="A387" s="323"/>
      <c r="B387" s="293"/>
      <c r="C387" s="329"/>
      <c r="D387" s="247" t="s">
        <v>96</v>
      </c>
      <c r="E387" s="124">
        <f>'Прил 11 Перечень мероприятий'!H304</f>
        <v>0</v>
      </c>
      <c r="F387" s="312"/>
    </row>
    <row r="388" spans="1:6" x14ac:dyDescent="0.25">
      <c r="A388" s="323"/>
      <c r="B388" s="293"/>
      <c r="C388" s="329"/>
      <c r="D388" s="247" t="s">
        <v>148</v>
      </c>
      <c r="E388" s="124">
        <f>'Прил 11 Перечень мероприятий'!I304</f>
        <v>0</v>
      </c>
      <c r="F388" s="312"/>
    </row>
    <row r="389" spans="1:6" x14ac:dyDescent="0.25">
      <c r="A389" s="323"/>
      <c r="B389" s="293"/>
      <c r="C389" s="329"/>
      <c r="D389" s="247" t="s">
        <v>165</v>
      </c>
      <c r="E389" s="124">
        <f>'Прил 11 Перечень мероприятий'!J304</f>
        <v>0</v>
      </c>
      <c r="F389" s="312"/>
    </row>
    <row r="390" spans="1:6" x14ac:dyDescent="0.25">
      <c r="A390" s="324"/>
      <c r="B390" s="293"/>
      <c r="C390" s="329"/>
      <c r="D390" s="247" t="s">
        <v>166</v>
      </c>
      <c r="E390" s="124">
        <f>'Прил 11 Перечень мероприятий'!K304</f>
        <v>0</v>
      </c>
      <c r="F390" s="312"/>
    </row>
    <row r="391" spans="1:6" ht="15" customHeight="1" x14ac:dyDescent="0.25">
      <c r="A391" s="322" t="s">
        <v>419</v>
      </c>
      <c r="B391" s="293" t="s">
        <v>145</v>
      </c>
      <c r="C391" s="328" t="s">
        <v>543</v>
      </c>
      <c r="D391" s="123" t="s">
        <v>97</v>
      </c>
      <c r="E391" s="105">
        <f>E392+E393+E394+E395+E396</f>
        <v>2500</v>
      </c>
      <c r="F391" s="312"/>
    </row>
    <row r="392" spans="1:6" x14ac:dyDescent="0.25">
      <c r="A392" s="323"/>
      <c r="B392" s="293"/>
      <c r="C392" s="329"/>
      <c r="D392" s="247" t="s">
        <v>9</v>
      </c>
      <c r="E392" s="124">
        <f>'Прил 11 Перечень мероприятий'!G312</f>
        <v>500</v>
      </c>
      <c r="F392" s="312"/>
    </row>
    <row r="393" spans="1:6" x14ac:dyDescent="0.25">
      <c r="A393" s="323"/>
      <c r="B393" s="293"/>
      <c r="C393" s="329"/>
      <c r="D393" s="247" t="s">
        <v>96</v>
      </c>
      <c r="E393" s="124">
        <f>'Прил 11 Перечень мероприятий'!H312</f>
        <v>500</v>
      </c>
      <c r="F393" s="312"/>
    </row>
    <row r="394" spans="1:6" x14ac:dyDescent="0.25">
      <c r="A394" s="323"/>
      <c r="B394" s="293"/>
      <c r="C394" s="329"/>
      <c r="D394" s="247" t="s">
        <v>148</v>
      </c>
      <c r="E394" s="124">
        <f>'Прил 11 Перечень мероприятий'!I312</f>
        <v>500</v>
      </c>
      <c r="F394" s="312"/>
    </row>
    <row r="395" spans="1:6" x14ac:dyDescent="0.25">
      <c r="A395" s="323"/>
      <c r="B395" s="293"/>
      <c r="C395" s="329"/>
      <c r="D395" s="247" t="s">
        <v>165</v>
      </c>
      <c r="E395" s="124">
        <f>'Прил 11 Перечень мероприятий'!J312</f>
        <v>500</v>
      </c>
      <c r="F395" s="312"/>
    </row>
    <row r="396" spans="1:6" x14ac:dyDescent="0.25">
      <c r="A396" s="324"/>
      <c r="B396" s="293"/>
      <c r="C396" s="329"/>
      <c r="D396" s="247" t="s">
        <v>166</v>
      </c>
      <c r="E396" s="124">
        <f>'Прил 11 Перечень мероприятий'!K312</f>
        <v>500</v>
      </c>
      <c r="F396" s="312"/>
    </row>
    <row r="397" spans="1:6" ht="27.75" customHeight="1" x14ac:dyDescent="0.25">
      <c r="A397" s="335" t="s">
        <v>225</v>
      </c>
      <c r="B397" s="336"/>
      <c r="C397" s="336"/>
      <c r="D397" s="336"/>
      <c r="E397" s="336"/>
      <c r="F397" s="337"/>
    </row>
    <row r="398" spans="1:6" ht="15" customHeight="1" x14ac:dyDescent="0.25">
      <c r="A398" s="331" t="s">
        <v>435</v>
      </c>
      <c r="B398" s="293" t="s">
        <v>145</v>
      </c>
      <c r="C398" s="344" t="s">
        <v>377</v>
      </c>
      <c r="D398" s="123" t="s">
        <v>97</v>
      </c>
      <c r="E398" s="105">
        <f>E399+E400+E401+E402+E403</f>
        <v>18500</v>
      </c>
      <c r="F398" s="312"/>
    </row>
    <row r="399" spans="1:6" x14ac:dyDescent="0.25">
      <c r="A399" s="323"/>
      <c r="B399" s="293"/>
      <c r="C399" s="344"/>
      <c r="D399" s="247" t="s">
        <v>9</v>
      </c>
      <c r="E399" s="124">
        <f>'Прил 11 Перечень мероприятий'!G325</f>
        <v>3700</v>
      </c>
      <c r="F399" s="312"/>
    </row>
    <row r="400" spans="1:6" x14ac:dyDescent="0.25">
      <c r="A400" s="323"/>
      <c r="B400" s="293"/>
      <c r="C400" s="344"/>
      <c r="D400" s="247" t="s">
        <v>96</v>
      </c>
      <c r="E400" s="124">
        <f>'Прил 11 Перечень мероприятий'!H325</f>
        <v>3700</v>
      </c>
      <c r="F400" s="312"/>
    </row>
    <row r="401" spans="1:6" x14ac:dyDescent="0.25">
      <c r="A401" s="323"/>
      <c r="B401" s="293"/>
      <c r="C401" s="344"/>
      <c r="D401" s="247" t="s">
        <v>148</v>
      </c>
      <c r="E401" s="124">
        <f>'Прил 11 Перечень мероприятий'!I325</f>
        <v>3700</v>
      </c>
      <c r="F401" s="312"/>
    </row>
    <row r="402" spans="1:6" x14ac:dyDescent="0.25">
      <c r="A402" s="323"/>
      <c r="B402" s="293"/>
      <c r="C402" s="344"/>
      <c r="D402" s="247" t="s">
        <v>165</v>
      </c>
      <c r="E402" s="124">
        <f>'Прил 11 Перечень мероприятий'!J325</f>
        <v>3700</v>
      </c>
      <c r="F402" s="312"/>
    </row>
    <row r="403" spans="1:6" x14ac:dyDescent="0.25">
      <c r="A403" s="324"/>
      <c r="B403" s="293"/>
      <c r="C403" s="344"/>
      <c r="D403" s="247" t="s">
        <v>166</v>
      </c>
      <c r="E403" s="124">
        <f>'Прил 11 Перечень мероприятий'!K325</f>
        <v>3700</v>
      </c>
      <c r="F403" s="312"/>
    </row>
    <row r="404" spans="1:6" ht="15" customHeight="1" x14ac:dyDescent="0.25">
      <c r="A404" s="322" t="s">
        <v>443</v>
      </c>
      <c r="B404" s="293" t="s">
        <v>145</v>
      </c>
      <c r="C404" s="326" t="s">
        <v>505</v>
      </c>
      <c r="D404" s="123" t="s">
        <v>97</v>
      </c>
      <c r="E404" s="105">
        <f>E405+E406+E407+E408+E409</f>
        <v>1443.6</v>
      </c>
      <c r="F404" s="312"/>
    </row>
    <row r="405" spans="1:6" x14ac:dyDescent="0.25">
      <c r="A405" s="323"/>
      <c r="B405" s="293"/>
      <c r="C405" s="326"/>
      <c r="D405" s="247" t="s">
        <v>9</v>
      </c>
      <c r="E405" s="124">
        <f>'Прил 11 Перечень мероприятий'!G329</f>
        <v>243.6</v>
      </c>
      <c r="F405" s="312"/>
    </row>
    <row r="406" spans="1:6" x14ac:dyDescent="0.25">
      <c r="A406" s="323"/>
      <c r="B406" s="293"/>
      <c r="C406" s="326"/>
      <c r="D406" s="247" t="s">
        <v>96</v>
      </c>
      <c r="E406" s="124">
        <f>'Прил 11 Перечень мероприятий'!H328</f>
        <v>300</v>
      </c>
      <c r="F406" s="312"/>
    </row>
    <row r="407" spans="1:6" x14ac:dyDescent="0.25">
      <c r="A407" s="323"/>
      <c r="B407" s="293"/>
      <c r="C407" s="326"/>
      <c r="D407" s="247" t="s">
        <v>148</v>
      </c>
      <c r="E407" s="124">
        <f>'Прил 11 Перечень мероприятий'!I329</f>
        <v>300</v>
      </c>
      <c r="F407" s="312"/>
    </row>
    <row r="408" spans="1:6" x14ac:dyDescent="0.25">
      <c r="A408" s="323"/>
      <c r="B408" s="293"/>
      <c r="C408" s="326"/>
      <c r="D408" s="247" t="s">
        <v>165</v>
      </c>
      <c r="E408" s="124">
        <f>'Прил 11 Перечень мероприятий'!J329</f>
        <v>300</v>
      </c>
      <c r="F408" s="312"/>
    </row>
    <row r="409" spans="1:6" x14ac:dyDescent="0.25">
      <c r="A409" s="324"/>
      <c r="B409" s="293"/>
      <c r="C409" s="326"/>
      <c r="D409" s="247" t="s">
        <v>166</v>
      </c>
      <c r="E409" s="124">
        <f>'Прил 11 Перечень мероприятий'!K329</f>
        <v>300</v>
      </c>
      <c r="F409" s="312"/>
    </row>
    <row r="410" spans="1:6" ht="15" customHeight="1" x14ac:dyDescent="0.25">
      <c r="A410" s="322" t="s">
        <v>444</v>
      </c>
      <c r="B410" s="293" t="s">
        <v>145</v>
      </c>
      <c r="C410" s="326" t="s">
        <v>378</v>
      </c>
      <c r="D410" s="123" t="s">
        <v>97</v>
      </c>
      <c r="E410" s="105">
        <f>E411+E412+E413+E414+E415</f>
        <v>520</v>
      </c>
      <c r="F410" s="312"/>
    </row>
    <row r="411" spans="1:6" x14ac:dyDescent="0.25">
      <c r="A411" s="323"/>
      <c r="B411" s="293"/>
      <c r="C411" s="326"/>
      <c r="D411" s="247" t="s">
        <v>9</v>
      </c>
      <c r="E411" s="124">
        <f>'Прил 11 Перечень мероприятий'!G333</f>
        <v>0</v>
      </c>
      <c r="F411" s="312"/>
    </row>
    <row r="412" spans="1:6" x14ac:dyDescent="0.25">
      <c r="A412" s="323"/>
      <c r="B412" s="293"/>
      <c r="C412" s="326"/>
      <c r="D412" s="247" t="s">
        <v>96</v>
      </c>
      <c r="E412" s="124">
        <f>'Прил 11 Перечень мероприятий'!H333</f>
        <v>130</v>
      </c>
      <c r="F412" s="312"/>
    </row>
    <row r="413" spans="1:6" x14ac:dyDescent="0.25">
      <c r="A413" s="323"/>
      <c r="B413" s="293"/>
      <c r="C413" s="326"/>
      <c r="D413" s="247" t="s">
        <v>148</v>
      </c>
      <c r="E413" s="124">
        <f>'Прил 11 Перечень мероприятий'!I333</f>
        <v>130</v>
      </c>
      <c r="F413" s="312"/>
    </row>
    <row r="414" spans="1:6" x14ac:dyDescent="0.25">
      <c r="A414" s="323"/>
      <c r="B414" s="293"/>
      <c r="C414" s="326"/>
      <c r="D414" s="247" t="s">
        <v>165</v>
      </c>
      <c r="E414" s="124">
        <f>'Прил 11 Перечень мероприятий'!J333</f>
        <v>130</v>
      </c>
      <c r="F414" s="312"/>
    </row>
    <row r="415" spans="1:6" x14ac:dyDescent="0.25">
      <c r="A415" s="324"/>
      <c r="B415" s="293"/>
      <c r="C415" s="326"/>
      <c r="D415" s="247" t="s">
        <v>166</v>
      </c>
      <c r="E415" s="124">
        <f>'Прил 11 Перечень мероприятий'!K333</f>
        <v>130</v>
      </c>
      <c r="F415" s="312"/>
    </row>
    <row r="416" spans="1:6" ht="19.149999999999999" customHeight="1" x14ac:dyDescent="0.25">
      <c r="A416" s="322" t="s">
        <v>438</v>
      </c>
      <c r="B416" s="293" t="s">
        <v>145</v>
      </c>
      <c r="C416" s="326" t="s">
        <v>519</v>
      </c>
      <c r="D416" s="123" t="s">
        <v>97</v>
      </c>
      <c r="E416" s="105">
        <f>E417+E418+E419+E420+E421</f>
        <v>1106.4000000000001</v>
      </c>
      <c r="F416" s="312"/>
    </row>
    <row r="417" spans="1:6" ht="24" customHeight="1" x14ac:dyDescent="0.25">
      <c r="A417" s="323"/>
      <c r="B417" s="293"/>
      <c r="C417" s="326"/>
      <c r="D417" s="247" t="s">
        <v>9</v>
      </c>
      <c r="E417" s="124">
        <f>'Прил 11 Перечень мероприятий'!G337</f>
        <v>346.4</v>
      </c>
      <c r="F417" s="312"/>
    </row>
    <row r="418" spans="1:6" ht="22.9" customHeight="1" x14ac:dyDescent="0.25">
      <c r="A418" s="323"/>
      <c r="B418" s="293"/>
      <c r="C418" s="326"/>
      <c r="D418" s="247" t="s">
        <v>96</v>
      </c>
      <c r="E418" s="124">
        <f>'Прил 11 Перечень мероприятий'!H337</f>
        <v>190</v>
      </c>
      <c r="F418" s="312"/>
    </row>
    <row r="419" spans="1:6" ht="22.15" customHeight="1" x14ac:dyDescent="0.25">
      <c r="A419" s="323"/>
      <c r="B419" s="293"/>
      <c r="C419" s="326"/>
      <c r="D419" s="247" t="s">
        <v>148</v>
      </c>
      <c r="E419" s="124">
        <f>'Прил 11 Перечень мероприятий'!I337</f>
        <v>190</v>
      </c>
      <c r="F419" s="312"/>
    </row>
    <row r="420" spans="1:6" ht="24.6" customHeight="1" x14ac:dyDescent="0.25">
      <c r="A420" s="323"/>
      <c r="B420" s="293"/>
      <c r="C420" s="326"/>
      <c r="D420" s="247" t="s">
        <v>165</v>
      </c>
      <c r="E420" s="124">
        <f>'Прил 11 Перечень мероприятий'!J337</f>
        <v>190</v>
      </c>
      <c r="F420" s="312"/>
    </row>
    <row r="421" spans="1:6" ht="27.6" customHeight="1" x14ac:dyDescent="0.25">
      <c r="A421" s="324"/>
      <c r="B421" s="293"/>
      <c r="C421" s="326"/>
      <c r="D421" s="247" t="s">
        <v>166</v>
      </c>
      <c r="E421" s="124">
        <f>'Прил 11 Перечень мероприятий'!K337</f>
        <v>190</v>
      </c>
      <c r="F421" s="312"/>
    </row>
    <row r="422" spans="1:6" ht="15" customHeight="1" x14ac:dyDescent="0.25">
      <c r="A422" s="322" t="s">
        <v>484</v>
      </c>
      <c r="B422" s="293" t="s">
        <v>145</v>
      </c>
      <c r="C422" s="326" t="s">
        <v>506</v>
      </c>
      <c r="D422" s="123" t="s">
        <v>97</v>
      </c>
      <c r="E422" s="105">
        <f>E423+E424+E425+E426+E427</f>
        <v>560</v>
      </c>
      <c r="F422" s="312"/>
    </row>
    <row r="423" spans="1:6" x14ac:dyDescent="0.25">
      <c r="A423" s="323"/>
      <c r="B423" s="293"/>
      <c r="C423" s="326"/>
      <c r="D423" s="247" t="s">
        <v>9</v>
      </c>
      <c r="E423" s="124">
        <f>'Прил 11 Перечень мероприятий'!G341</f>
        <v>0</v>
      </c>
      <c r="F423" s="312"/>
    </row>
    <row r="424" spans="1:6" x14ac:dyDescent="0.25">
      <c r="A424" s="323"/>
      <c r="B424" s="293"/>
      <c r="C424" s="326"/>
      <c r="D424" s="247" t="s">
        <v>96</v>
      </c>
      <c r="E424" s="124">
        <f>'Прил 11 Перечень мероприятий'!H341</f>
        <v>140</v>
      </c>
      <c r="F424" s="312"/>
    </row>
    <row r="425" spans="1:6" x14ac:dyDescent="0.25">
      <c r="A425" s="323"/>
      <c r="B425" s="293"/>
      <c r="C425" s="326"/>
      <c r="D425" s="247" t="s">
        <v>148</v>
      </c>
      <c r="E425" s="124">
        <f>'Прил 11 Перечень мероприятий'!I341</f>
        <v>140</v>
      </c>
      <c r="F425" s="312"/>
    </row>
    <row r="426" spans="1:6" x14ac:dyDescent="0.25">
      <c r="A426" s="323"/>
      <c r="B426" s="293"/>
      <c r="C426" s="326"/>
      <c r="D426" s="247" t="s">
        <v>165</v>
      </c>
      <c r="E426" s="124">
        <f>'Прил 11 Перечень мероприятий'!J341</f>
        <v>140</v>
      </c>
      <c r="F426" s="312"/>
    </row>
    <row r="427" spans="1:6" x14ac:dyDescent="0.25">
      <c r="A427" s="324"/>
      <c r="B427" s="293"/>
      <c r="C427" s="326"/>
      <c r="D427" s="247" t="s">
        <v>166</v>
      </c>
      <c r="E427" s="124">
        <f>'Прил 11 Перечень мероприятий'!K341</f>
        <v>140</v>
      </c>
      <c r="F427" s="312"/>
    </row>
    <row r="428" spans="1:6" ht="15" customHeight="1" x14ac:dyDescent="0.25">
      <c r="A428" s="322" t="s">
        <v>445</v>
      </c>
      <c r="B428" s="293" t="s">
        <v>145</v>
      </c>
      <c r="C428" s="326" t="s">
        <v>379</v>
      </c>
      <c r="D428" s="123" t="s">
        <v>97</v>
      </c>
      <c r="E428" s="105">
        <f>E429+E430+E431+E432+E433</f>
        <v>163</v>
      </c>
      <c r="F428" s="312"/>
    </row>
    <row r="429" spans="1:6" x14ac:dyDescent="0.25">
      <c r="A429" s="323"/>
      <c r="B429" s="293"/>
      <c r="C429" s="326"/>
      <c r="D429" s="247" t="s">
        <v>9</v>
      </c>
      <c r="E429" s="124">
        <f>'Прил 11 Перечень мероприятий'!G345</f>
        <v>3</v>
      </c>
      <c r="F429" s="312"/>
    </row>
    <row r="430" spans="1:6" x14ac:dyDescent="0.25">
      <c r="A430" s="323"/>
      <c r="B430" s="293"/>
      <c r="C430" s="326"/>
      <c r="D430" s="247" t="s">
        <v>96</v>
      </c>
      <c r="E430" s="124">
        <f>'Прил 11 Перечень мероприятий'!H345</f>
        <v>40</v>
      </c>
      <c r="F430" s="312"/>
    </row>
    <row r="431" spans="1:6" x14ac:dyDescent="0.25">
      <c r="A431" s="323"/>
      <c r="B431" s="293"/>
      <c r="C431" s="326"/>
      <c r="D431" s="247" t="s">
        <v>148</v>
      </c>
      <c r="E431" s="124">
        <f>'Прил 11 Перечень мероприятий'!I345</f>
        <v>40</v>
      </c>
      <c r="F431" s="312"/>
    </row>
    <row r="432" spans="1:6" x14ac:dyDescent="0.25">
      <c r="A432" s="323"/>
      <c r="B432" s="293"/>
      <c r="C432" s="326"/>
      <c r="D432" s="247" t="s">
        <v>165</v>
      </c>
      <c r="E432" s="124">
        <f>'Прил 11 Перечень мероприятий'!J345</f>
        <v>40</v>
      </c>
      <c r="F432" s="312"/>
    </row>
    <row r="433" spans="1:6" x14ac:dyDescent="0.25">
      <c r="A433" s="324"/>
      <c r="B433" s="293"/>
      <c r="C433" s="326"/>
      <c r="D433" s="247" t="s">
        <v>166</v>
      </c>
      <c r="E433" s="124">
        <f>'Прил 11 Перечень мероприятий'!K345</f>
        <v>40</v>
      </c>
      <c r="F433" s="312"/>
    </row>
    <row r="434" spans="1:6" ht="14.45" customHeight="1" x14ac:dyDescent="0.25">
      <c r="A434" s="331" t="s">
        <v>446</v>
      </c>
      <c r="B434" s="293" t="s">
        <v>145</v>
      </c>
      <c r="C434" s="326" t="s">
        <v>380</v>
      </c>
      <c r="D434" s="123" t="s">
        <v>97</v>
      </c>
      <c r="E434" s="105">
        <f>E435+E436+E437+E438+E439</f>
        <v>400</v>
      </c>
      <c r="F434" s="312"/>
    </row>
    <row r="435" spans="1:6" x14ac:dyDescent="0.25">
      <c r="A435" s="323"/>
      <c r="B435" s="293"/>
      <c r="C435" s="326"/>
      <c r="D435" s="247" t="s">
        <v>9</v>
      </c>
      <c r="E435" s="124">
        <f>'Прил 11 Перечень мероприятий'!G349</f>
        <v>0</v>
      </c>
      <c r="F435" s="312"/>
    </row>
    <row r="436" spans="1:6" x14ac:dyDescent="0.25">
      <c r="A436" s="323"/>
      <c r="B436" s="293"/>
      <c r="C436" s="326"/>
      <c r="D436" s="247" t="s">
        <v>96</v>
      </c>
      <c r="E436" s="124">
        <f>'Прил 11 Перечень мероприятий'!H349</f>
        <v>100</v>
      </c>
      <c r="F436" s="312"/>
    </row>
    <row r="437" spans="1:6" x14ac:dyDescent="0.25">
      <c r="A437" s="323"/>
      <c r="B437" s="293"/>
      <c r="C437" s="326"/>
      <c r="D437" s="247" t="s">
        <v>148</v>
      </c>
      <c r="E437" s="124">
        <f>'Прил 11 Перечень мероприятий'!I349</f>
        <v>100</v>
      </c>
      <c r="F437" s="312"/>
    </row>
    <row r="438" spans="1:6" x14ac:dyDescent="0.25">
      <c r="A438" s="323"/>
      <c r="B438" s="293"/>
      <c r="C438" s="326"/>
      <c r="D438" s="247" t="s">
        <v>165</v>
      </c>
      <c r="E438" s="124">
        <f>'Прил 11 Перечень мероприятий'!J349</f>
        <v>100</v>
      </c>
      <c r="F438" s="312"/>
    </row>
    <row r="439" spans="1:6" x14ac:dyDescent="0.25">
      <c r="A439" s="324"/>
      <c r="B439" s="293"/>
      <c r="C439" s="326"/>
      <c r="D439" s="247" t="s">
        <v>166</v>
      </c>
      <c r="E439" s="124">
        <f>'Прил 11 Перечень мероприятий'!K349</f>
        <v>100</v>
      </c>
      <c r="F439" s="312"/>
    </row>
    <row r="440" spans="1:6" ht="14.45" customHeight="1" x14ac:dyDescent="0.25">
      <c r="A440" s="331" t="s">
        <v>447</v>
      </c>
      <c r="B440" s="293" t="s">
        <v>145</v>
      </c>
      <c r="C440" s="326" t="s">
        <v>531</v>
      </c>
      <c r="D440" s="123" t="s">
        <v>97</v>
      </c>
      <c r="E440" s="105">
        <f>E441+E442+E443+E444+E445</f>
        <v>800</v>
      </c>
      <c r="F440" s="312"/>
    </row>
    <row r="441" spans="1:6" x14ac:dyDescent="0.25">
      <c r="A441" s="323"/>
      <c r="B441" s="293"/>
      <c r="C441" s="326"/>
      <c r="D441" s="247" t="s">
        <v>9</v>
      </c>
      <c r="E441" s="124">
        <f>'Прил 11 Перечень мероприятий'!G353</f>
        <v>0</v>
      </c>
      <c r="F441" s="312"/>
    </row>
    <row r="442" spans="1:6" x14ac:dyDescent="0.25">
      <c r="A442" s="323"/>
      <c r="B442" s="293"/>
      <c r="C442" s="326"/>
      <c r="D442" s="247" t="s">
        <v>96</v>
      </c>
      <c r="E442" s="124">
        <f>'Прил 11 Перечень мероприятий'!H353</f>
        <v>200</v>
      </c>
      <c r="F442" s="312"/>
    </row>
    <row r="443" spans="1:6" x14ac:dyDescent="0.25">
      <c r="A443" s="323"/>
      <c r="B443" s="293"/>
      <c r="C443" s="326"/>
      <c r="D443" s="247" t="s">
        <v>148</v>
      </c>
      <c r="E443" s="124">
        <f>'Прил 11 Перечень мероприятий'!I353</f>
        <v>200</v>
      </c>
      <c r="F443" s="312"/>
    </row>
    <row r="444" spans="1:6" x14ac:dyDescent="0.25">
      <c r="A444" s="323"/>
      <c r="B444" s="293"/>
      <c r="C444" s="326"/>
      <c r="D444" s="247" t="s">
        <v>165</v>
      </c>
      <c r="E444" s="124">
        <f>'Прил 11 Перечень мероприятий'!J353</f>
        <v>200</v>
      </c>
      <c r="F444" s="312"/>
    </row>
    <row r="445" spans="1:6" x14ac:dyDescent="0.25">
      <c r="A445" s="324"/>
      <c r="B445" s="293"/>
      <c r="C445" s="326"/>
      <c r="D445" s="247" t="s">
        <v>166</v>
      </c>
      <c r="E445" s="124">
        <f>'Прил 11 Перечень мероприятий'!K353</f>
        <v>200</v>
      </c>
      <c r="F445" s="312"/>
    </row>
    <row r="446" spans="1:6" ht="15" customHeight="1" x14ac:dyDescent="0.25">
      <c r="A446" s="331" t="s">
        <v>479</v>
      </c>
      <c r="B446" s="293" t="s">
        <v>145</v>
      </c>
      <c r="C446" s="326" t="s">
        <v>430</v>
      </c>
      <c r="D446" s="123" t="s">
        <v>97</v>
      </c>
      <c r="E446" s="105">
        <f>E447+E448+E449+E450+E451</f>
        <v>14800</v>
      </c>
      <c r="F446" s="312"/>
    </row>
    <row r="447" spans="1:6" x14ac:dyDescent="0.25">
      <c r="A447" s="323"/>
      <c r="B447" s="293"/>
      <c r="C447" s="326"/>
      <c r="D447" s="247" t="s">
        <v>9</v>
      </c>
      <c r="E447" s="124">
        <f>'Прил 11 Перечень мероприятий'!G357</f>
        <v>0</v>
      </c>
      <c r="F447" s="312"/>
    </row>
    <row r="448" spans="1:6" x14ac:dyDescent="0.25">
      <c r="A448" s="323"/>
      <c r="B448" s="293"/>
      <c r="C448" s="326"/>
      <c r="D448" s="247" t="s">
        <v>96</v>
      </c>
      <c r="E448" s="124">
        <f>'Прил 11 Перечень мероприятий'!H357</f>
        <v>3700</v>
      </c>
      <c r="F448" s="312"/>
    </row>
    <row r="449" spans="1:6" x14ac:dyDescent="0.25">
      <c r="A449" s="323"/>
      <c r="B449" s="293"/>
      <c r="C449" s="326"/>
      <c r="D449" s="247" t="s">
        <v>148</v>
      </c>
      <c r="E449" s="124">
        <f>'Прил 11 Перечень мероприятий'!I357</f>
        <v>3700</v>
      </c>
      <c r="F449" s="312"/>
    </row>
    <row r="450" spans="1:6" x14ac:dyDescent="0.25">
      <c r="A450" s="323"/>
      <c r="B450" s="293"/>
      <c r="C450" s="326"/>
      <c r="D450" s="247" t="s">
        <v>165</v>
      </c>
      <c r="E450" s="124">
        <f>'Прил 11 Перечень мероприятий'!J357</f>
        <v>3700</v>
      </c>
      <c r="F450" s="312"/>
    </row>
    <row r="451" spans="1:6" x14ac:dyDescent="0.25">
      <c r="A451" s="324"/>
      <c r="B451" s="293"/>
      <c r="C451" s="326"/>
      <c r="D451" s="247" t="s">
        <v>166</v>
      </c>
      <c r="E451" s="124">
        <f>'Прил 11 Перечень мероприятий'!K357</f>
        <v>3700</v>
      </c>
      <c r="F451" s="312"/>
    </row>
    <row r="452" spans="1:6" ht="15" customHeight="1" x14ac:dyDescent="0.25">
      <c r="A452" s="322" t="s">
        <v>529</v>
      </c>
      <c r="B452" s="293" t="s">
        <v>18</v>
      </c>
      <c r="C452" s="327" t="s">
        <v>530</v>
      </c>
      <c r="D452" s="123" t="s">
        <v>97</v>
      </c>
      <c r="E452" s="105">
        <f>E453+E454+E455+E456+E457</f>
        <v>37</v>
      </c>
      <c r="F452" s="322"/>
    </row>
    <row r="453" spans="1:6" x14ac:dyDescent="0.25">
      <c r="A453" s="323"/>
      <c r="B453" s="293"/>
      <c r="C453" s="325"/>
      <c r="D453" s="247" t="s">
        <v>9</v>
      </c>
      <c r="E453" s="124">
        <f>'Прил 11 Перечень мероприятий'!G366</f>
        <v>37</v>
      </c>
      <c r="F453" s="323"/>
    </row>
    <row r="454" spans="1:6" x14ac:dyDescent="0.25">
      <c r="A454" s="323"/>
      <c r="B454" s="293"/>
      <c r="C454" s="325"/>
      <c r="D454" s="247" t="s">
        <v>96</v>
      </c>
      <c r="E454" s="124">
        <f>'Прил 11 Перечень мероприятий'!H366</f>
        <v>0</v>
      </c>
      <c r="F454" s="323"/>
    </row>
    <row r="455" spans="1:6" x14ac:dyDescent="0.25">
      <c r="A455" s="323"/>
      <c r="B455" s="293"/>
      <c r="C455" s="325"/>
      <c r="D455" s="247" t="s">
        <v>148</v>
      </c>
      <c r="E455" s="124">
        <f>'Прил 11 Перечень мероприятий'!I366</f>
        <v>0</v>
      </c>
      <c r="F455" s="323"/>
    </row>
    <row r="456" spans="1:6" x14ac:dyDescent="0.25">
      <c r="A456" s="323"/>
      <c r="B456" s="293"/>
      <c r="C456" s="325"/>
      <c r="D456" s="247" t="s">
        <v>165</v>
      </c>
      <c r="E456" s="124">
        <f>'Прил 11 Перечень мероприятий'!J366</f>
        <v>0</v>
      </c>
      <c r="F456" s="323"/>
    </row>
    <row r="457" spans="1:6" x14ac:dyDescent="0.25">
      <c r="A457" s="324"/>
      <c r="B457" s="293"/>
      <c r="C457" s="325"/>
      <c r="D457" s="247" t="s">
        <v>166</v>
      </c>
      <c r="E457" s="124">
        <f>'Прил 11 Перечень мероприятий'!K366</f>
        <v>0</v>
      </c>
      <c r="F457" s="324"/>
    </row>
    <row r="458" spans="1:6" ht="15" customHeight="1" x14ac:dyDescent="0.25">
      <c r="A458" s="331" t="s">
        <v>448</v>
      </c>
      <c r="B458" s="293" t="s">
        <v>145</v>
      </c>
      <c r="C458" s="340" t="s">
        <v>377</v>
      </c>
      <c r="D458" s="123" t="s">
        <v>97</v>
      </c>
      <c r="E458" s="105">
        <f>E459+E460+E461+E462+E463</f>
        <v>30</v>
      </c>
      <c r="F458" s="312"/>
    </row>
    <row r="459" spans="1:6" x14ac:dyDescent="0.25">
      <c r="A459" s="345"/>
      <c r="B459" s="293"/>
      <c r="C459" s="341"/>
      <c r="D459" s="247" t="s">
        <v>9</v>
      </c>
      <c r="E459" s="124">
        <f>'Прил 11 Перечень мероприятий'!G361</f>
        <v>30</v>
      </c>
      <c r="F459" s="312"/>
    </row>
    <row r="460" spans="1:6" x14ac:dyDescent="0.25">
      <c r="A460" s="345"/>
      <c r="B460" s="293"/>
      <c r="C460" s="341"/>
      <c r="D460" s="247" t="s">
        <v>96</v>
      </c>
      <c r="E460" s="124">
        <f>'Прил 11 Перечень мероприятий'!H361</f>
        <v>0</v>
      </c>
      <c r="F460" s="312"/>
    </row>
    <row r="461" spans="1:6" x14ac:dyDescent="0.25">
      <c r="A461" s="345"/>
      <c r="B461" s="293"/>
      <c r="C461" s="341"/>
      <c r="D461" s="247" t="s">
        <v>148</v>
      </c>
      <c r="E461" s="124">
        <f>'Прил 11 Перечень мероприятий'!I361</f>
        <v>0</v>
      </c>
      <c r="F461" s="312"/>
    </row>
    <row r="462" spans="1:6" x14ac:dyDescent="0.25">
      <c r="A462" s="345"/>
      <c r="B462" s="293"/>
      <c r="C462" s="341"/>
      <c r="D462" s="247" t="s">
        <v>165</v>
      </c>
      <c r="E462" s="124">
        <f>'Прил 11 Перечень мероприятий'!J361</f>
        <v>0</v>
      </c>
      <c r="F462" s="312"/>
    </row>
    <row r="463" spans="1:6" x14ac:dyDescent="0.25">
      <c r="A463" s="345"/>
      <c r="B463" s="293"/>
      <c r="C463" s="341"/>
      <c r="D463" s="247" t="s">
        <v>166</v>
      </c>
      <c r="E463" s="124">
        <f>'Прил 11 Перечень мероприятий'!K361</f>
        <v>0</v>
      </c>
      <c r="F463" s="312"/>
    </row>
    <row r="464" spans="1:6" ht="15" customHeight="1" x14ac:dyDescent="0.25">
      <c r="A464" s="345"/>
      <c r="B464" s="293" t="s">
        <v>18</v>
      </c>
      <c r="C464" s="341"/>
      <c r="D464" s="123" t="s">
        <v>97</v>
      </c>
      <c r="E464" s="105">
        <f>E465+E466+E467+E468+E469</f>
        <v>148</v>
      </c>
      <c r="F464" s="312"/>
    </row>
    <row r="465" spans="1:6" x14ac:dyDescent="0.25">
      <c r="A465" s="345"/>
      <c r="B465" s="293"/>
      <c r="C465" s="341"/>
      <c r="D465" s="247" t="s">
        <v>9</v>
      </c>
      <c r="E465" s="124">
        <f>'Прил 11 Перечень мероприятий'!G362</f>
        <v>148</v>
      </c>
      <c r="F465" s="312"/>
    </row>
    <row r="466" spans="1:6" x14ac:dyDescent="0.25">
      <c r="A466" s="345"/>
      <c r="B466" s="293"/>
      <c r="C466" s="341"/>
      <c r="D466" s="247" t="s">
        <v>96</v>
      </c>
      <c r="E466" s="124">
        <f>'Прил 11 Перечень мероприятий'!H362</f>
        <v>0</v>
      </c>
      <c r="F466" s="312"/>
    </row>
    <row r="467" spans="1:6" x14ac:dyDescent="0.25">
      <c r="A467" s="345"/>
      <c r="B467" s="293"/>
      <c r="C467" s="341"/>
      <c r="D467" s="247" t="s">
        <v>148</v>
      </c>
      <c r="E467" s="124">
        <f>'Прил 11 Перечень мероприятий'!I362</f>
        <v>0</v>
      </c>
      <c r="F467" s="312"/>
    </row>
    <row r="468" spans="1:6" x14ac:dyDescent="0.25">
      <c r="A468" s="345"/>
      <c r="B468" s="293"/>
      <c r="C468" s="341"/>
      <c r="D468" s="247" t="s">
        <v>165</v>
      </c>
      <c r="E468" s="124">
        <f>'Прил 11 Перечень мероприятий'!J362</f>
        <v>0</v>
      </c>
      <c r="F468" s="312"/>
    </row>
    <row r="469" spans="1:6" x14ac:dyDescent="0.25">
      <c r="A469" s="346"/>
      <c r="B469" s="293"/>
      <c r="C469" s="347"/>
      <c r="D469" s="247" t="s">
        <v>166</v>
      </c>
      <c r="E469" s="124">
        <f>'Прил 11 Перечень мероприятий'!K362</f>
        <v>0</v>
      </c>
      <c r="F469" s="312"/>
    </row>
    <row r="470" spans="1:6" ht="30" customHeight="1" x14ac:dyDescent="0.25">
      <c r="A470" s="335" t="s">
        <v>353</v>
      </c>
      <c r="B470" s="336"/>
      <c r="C470" s="336"/>
      <c r="D470" s="336"/>
      <c r="E470" s="336"/>
      <c r="F470" s="337"/>
    </row>
    <row r="471" spans="1:6" ht="15" customHeight="1" x14ac:dyDescent="0.25">
      <c r="A471" s="322" t="s">
        <v>539</v>
      </c>
      <c r="B471" s="293" t="s">
        <v>145</v>
      </c>
      <c r="C471" s="328" t="s">
        <v>544</v>
      </c>
      <c r="D471" s="123" t="s">
        <v>97</v>
      </c>
      <c r="E471" s="105">
        <f>E472+E473+E474+E475+E476</f>
        <v>5202.5</v>
      </c>
      <c r="F471" s="312"/>
    </row>
    <row r="472" spans="1:6" x14ac:dyDescent="0.25">
      <c r="A472" s="323"/>
      <c r="B472" s="293"/>
      <c r="C472" s="329"/>
      <c r="D472" s="247" t="s">
        <v>9</v>
      </c>
      <c r="E472" s="124">
        <f>'Прил 11 Перечень мероприятий'!G378</f>
        <v>1202.5</v>
      </c>
      <c r="F472" s="312"/>
    </row>
    <row r="473" spans="1:6" x14ac:dyDescent="0.25">
      <c r="A473" s="323"/>
      <c r="B473" s="293"/>
      <c r="C473" s="329"/>
      <c r="D473" s="247" t="s">
        <v>96</v>
      </c>
      <c r="E473" s="124">
        <f>'Прил 11 Перечень мероприятий'!H378</f>
        <v>1000</v>
      </c>
      <c r="F473" s="312"/>
    </row>
    <row r="474" spans="1:6" x14ac:dyDescent="0.25">
      <c r="A474" s="323"/>
      <c r="B474" s="293"/>
      <c r="C474" s="329"/>
      <c r="D474" s="247" t="s">
        <v>148</v>
      </c>
      <c r="E474" s="124">
        <f>'Прил 11 Перечень мероприятий'!I378</f>
        <v>1000</v>
      </c>
      <c r="F474" s="312"/>
    </row>
    <row r="475" spans="1:6" x14ac:dyDescent="0.25">
      <c r="A475" s="323"/>
      <c r="B475" s="293"/>
      <c r="C475" s="329"/>
      <c r="D475" s="247" t="s">
        <v>165</v>
      </c>
      <c r="E475" s="124">
        <f>'Прил 11 Перечень мероприятий'!J378</f>
        <v>1000</v>
      </c>
      <c r="F475" s="312"/>
    </row>
    <row r="476" spans="1:6" x14ac:dyDescent="0.25">
      <c r="A476" s="324"/>
      <c r="B476" s="293"/>
      <c r="C476" s="332"/>
      <c r="D476" s="247" t="s">
        <v>166</v>
      </c>
      <c r="E476" s="124">
        <f>'Прил 11 Перечень мероприятий'!K378</f>
        <v>1000</v>
      </c>
      <c r="F476" s="312"/>
    </row>
    <row r="477" spans="1:6" x14ac:dyDescent="0.25">
      <c r="A477" s="322" t="s">
        <v>316</v>
      </c>
      <c r="B477" s="293" t="s">
        <v>145</v>
      </c>
      <c r="C477" s="328" t="s">
        <v>167</v>
      </c>
      <c r="D477" s="123" t="s">
        <v>97</v>
      </c>
      <c r="E477" s="104">
        <f>E478+E479+E480+E481+E482</f>
        <v>1000</v>
      </c>
      <c r="F477" s="312"/>
    </row>
    <row r="478" spans="1:6" x14ac:dyDescent="0.25">
      <c r="A478" s="323"/>
      <c r="B478" s="293"/>
      <c r="C478" s="329"/>
      <c r="D478" s="247" t="s">
        <v>9</v>
      </c>
      <c r="E478" s="124">
        <f>'Прил 11 Перечень мероприятий'!G386</f>
        <v>1000</v>
      </c>
      <c r="F478" s="312"/>
    </row>
    <row r="479" spans="1:6" x14ac:dyDescent="0.25">
      <c r="A479" s="323"/>
      <c r="B479" s="293"/>
      <c r="C479" s="329"/>
      <c r="D479" s="247" t="s">
        <v>96</v>
      </c>
      <c r="E479" s="124">
        <f>'Прил 11 Перечень мероприятий'!H386</f>
        <v>0</v>
      </c>
      <c r="F479" s="312"/>
    </row>
    <row r="480" spans="1:6" x14ac:dyDescent="0.25">
      <c r="A480" s="323"/>
      <c r="B480" s="293"/>
      <c r="C480" s="329"/>
      <c r="D480" s="247" t="s">
        <v>148</v>
      </c>
      <c r="E480" s="124">
        <f>'Прил 11 Перечень мероприятий'!I386</f>
        <v>0</v>
      </c>
      <c r="F480" s="312"/>
    </row>
    <row r="481" spans="1:6" x14ac:dyDescent="0.25">
      <c r="A481" s="323"/>
      <c r="B481" s="293"/>
      <c r="C481" s="329"/>
      <c r="D481" s="247" t="s">
        <v>165</v>
      </c>
      <c r="E481" s="124">
        <f>'Прил 11 Перечень мероприятий'!J386</f>
        <v>0</v>
      </c>
      <c r="F481" s="312"/>
    </row>
    <row r="482" spans="1:6" x14ac:dyDescent="0.25">
      <c r="A482" s="323"/>
      <c r="B482" s="293"/>
      <c r="C482" s="329"/>
      <c r="D482" s="247" t="s">
        <v>166</v>
      </c>
      <c r="E482" s="124">
        <f>'Прил 11 Перечень мероприятий'!K386</f>
        <v>0</v>
      </c>
      <c r="F482" s="312"/>
    </row>
    <row r="483" spans="1:6" x14ac:dyDescent="0.25">
      <c r="A483" s="323"/>
      <c r="B483" s="293" t="s">
        <v>18</v>
      </c>
      <c r="C483" s="329"/>
      <c r="D483" s="123" t="s">
        <v>97</v>
      </c>
      <c r="E483" s="104">
        <f>E484+E485+E486+E487+E488</f>
        <v>172002.3</v>
      </c>
      <c r="F483" s="312"/>
    </row>
    <row r="484" spans="1:6" x14ac:dyDescent="0.25">
      <c r="A484" s="323"/>
      <c r="B484" s="293"/>
      <c r="C484" s="329"/>
      <c r="D484" s="247" t="s">
        <v>9</v>
      </c>
      <c r="E484" s="124">
        <f>'Прил 11 Перечень мероприятий'!G387</f>
        <v>70964.800000000003</v>
      </c>
      <c r="F484" s="312"/>
    </row>
    <row r="485" spans="1:6" x14ac:dyDescent="0.25">
      <c r="A485" s="323"/>
      <c r="B485" s="293"/>
      <c r="C485" s="329"/>
      <c r="D485" s="247" t="s">
        <v>96</v>
      </c>
      <c r="E485" s="124">
        <f>'Прил 11 Перечень мероприятий'!H387</f>
        <v>101037.5</v>
      </c>
      <c r="F485" s="312"/>
    </row>
    <row r="486" spans="1:6" x14ac:dyDescent="0.25">
      <c r="A486" s="323"/>
      <c r="B486" s="293"/>
      <c r="C486" s="329"/>
      <c r="D486" s="247" t="s">
        <v>148</v>
      </c>
      <c r="E486" s="124">
        <f>'Прил 11 Перечень мероприятий'!I387</f>
        <v>0</v>
      </c>
      <c r="F486" s="312"/>
    </row>
    <row r="487" spans="1:6" x14ac:dyDescent="0.25">
      <c r="A487" s="323"/>
      <c r="B487" s="293"/>
      <c r="C487" s="329"/>
      <c r="D487" s="247" t="s">
        <v>165</v>
      </c>
      <c r="E487" s="124">
        <f>'Прил 11 Перечень мероприятий'!J387</f>
        <v>0</v>
      </c>
      <c r="F487" s="312"/>
    </row>
    <row r="488" spans="1:6" x14ac:dyDescent="0.25">
      <c r="A488" s="323"/>
      <c r="B488" s="322"/>
      <c r="C488" s="329"/>
      <c r="D488" s="249" t="s">
        <v>166</v>
      </c>
      <c r="E488" s="208">
        <f>'Прил 11 Перечень мероприятий'!K387</f>
        <v>0</v>
      </c>
      <c r="F488" s="330"/>
    </row>
    <row r="489" spans="1:6" x14ac:dyDescent="0.25">
      <c r="A489" s="322" t="s">
        <v>431</v>
      </c>
      <c r="B489" s="293" t="s">
        <v>145</v>
      </c>
      <c r="C489" s="328" t="s">
        <v>167</v>
      </c>
      <c r="D489" s="123" t="s">
        <v>97</v>
      </c>
      <c r="E489" s="105">
        <f>E490+E491+E492+E493+E494</f>
        <v>1557</v>
      </c>
      <c r="F489" s="312"/>
    </row>
    <row r="490" spans="1:6" x14ac:dyDescent="0.25">
      <c r="A490" s="323"/>
      <c r="B490" s="293"/>
      <c r="C490" s="329"/>
      <c r="D490" s="247" t="s">
        <v>9</v>
      </c>
      <c r="E490" s="124">
        <f>'Прил 11 Перечень мероприятий'!G390</f>
        <v>1557</v>
      </c>
      <c r="F490" s="312"/>
    </row>
    <row r="491" spans="1:6" x14ac:dyDescent="0.25">
      <c r="A491" s="323"/>
      <c r="B491" s="293"/>
      <c r="C491" s="329"/>
      <c r="D491" s="247" t="s">
        <v>96</v>
      </c>
      <c r="E491" s="124">
        <f>'Прил 11 Перечень мероприятий'!H390</f>
        <v>0</v>
      </c>
      <c r="F491" s="312"/>
    </row>
    <row r="492" spans="1:6" x14ac:dyDescent="0.25">
      <c r="A492" s="323"/>
      <c r="B492" s="293"/>
      <c r="C492" s="329"/>
      <c r="D492" s="247" t="s">
        <v>148</v>
      </c>
      <c r="E492" s="124">
        <f>'Прил 11 Перечень мероприятий'!I390</f>
        <v>0</v>
      </c>
      <c r="F492" s="312"/>
    </row>
    <row r="493" spans="1:6" x14ac:dyDescent="0.25">
      <c r="A493" s="323"/>
      <c r="B493" s="293"/>
      <c r="C493" s="329"/>
      <c r="D493" s="247" t="s">
        <v>165</v>
      </c>
      <c r="E493" s="124">
        <f>'Прил 11 Перечень мероприятий'!J390</f>
        <v>0</v>
      </c>
      <c r="F493" s="312"/>
    </row>
    <row r="494" spans="1:6" x14ac:dyDescent="0.25">
      <c r="A494" s="324"/>
      <c r="B494" s="293"/>
      <c r="C494" s="332"/>
      <c r="D494" s="247" t="s">
        <v>166</v>
      </c>
      <c r="E494" s="124">
        <f>'Прил 11 Перечень мероприятий'!K390</f>
        <v>0</v>
      </c>
      <c r="F494" s="312"/>
    </row>
    <row r="495" spans="1:6" x14ac:dyDescent="0.25">
      <c r="A495" s="331" t="s">
        <v>432</v>
      </c>
      <c r="B495" s="293" t="s">
        <v>145</v>
      </c>
      <c r="C495" s="328" t="s">
        <v>167</v>
      </c>
      <c r="D495" s="123" t="s">
        <v>97</v>
      </c>
      <c r="E495" s="105">
        <f>E496+E497+E498+E499+E500</f>
        <v>100</v>
      </c>
      <c r="F495" s="312"/>
    </row>
    <row r="496" spans="1:6" x14ac:dyDescent="0.25">
      <c r="A496" s="323"/>
      <c r="B496" s="293"/>
      <c r="C496" s="329"/>
      <c r="D496" s="247" t="s">
        <v>9</v>
      </c>
      <c r="E496" s="124">
        <f>'Прил 11 Перечень мероприятий'!G394</f>
        <v>100</v>
      </c>
      <c r="F496" s="312"/>
    </row>
    <row r="497" spans="1:6" x14ac:dyDescent="0.25">
      <c r="A497" s="323"/>
      <c r="B497" s="293"/>
      <c r="C497" s="329"/>
      <c r="D497" s="247" t="s">
        <v>96</v>
      </c>
      <c r="E497" s="124">
        <f>'Прил 11 Перечень мероприятий'!H394</f>
        <v>0</v>
      </c>
      <c r="F497" s="312"/>
    </row>
    <row r="498" spans="1:6" x14ac:dyDescent="0.25">
      <c r="A498" s="323"/>
      <c r="B498" s="293"/>
      <c r="C498" s="329"/>
      <c r="D498" s="247" t="s">
        <v>148</v>
      </c>
      <c r="E498" s="124">
        <f>'Прил 11 Перечень мероприятий'!I394</f>
        <v>0</v>
      </c>
      <c r="F498" s="312"/>
    </row>
    <row r="499" spans="1:6" x14ac:dyDescent="0.25">
      <c r="A499" s="323"/>
      <c r="B499" s="293"/>
      <c r="C499" s="329"/>
      <c r="D499" s="247" t="s">
        <v>165</v>
      </c>
      <c r="E499" s="124">
        <f>'Прил 11 Перечень мероприятий'!J394</f>
        <v>0</v>
      </c>
      <c r="F499" s="312"/>
    </row>
    <row r="500" spans="1:6" x14ac:dyDescent="0.25">
      <c r="A500" s="324"/>
      <c r="B500" s="293"/>
      <c r="C500" s="332"/>
      <c r="D500" s="247" t="s">
        <v>166</v>
      </c>
      <c r="E500" s="124">
        <f>'Прил 11 Перечень мероприятий'!K394</f>
        <v>0</v>
      </c>
      <c r="F500" s="312"/>
    </row>
    <row r="501" spans="1:6" x14ac:dyDescent="0.25">
      <c r="A501" s="322" t="s">
        <v>317</v>
      </c>
      <c r="B501" s="293" t="s">
        <v>145</v>
      </c>
      <c r="C501" s="328" t="s">
        <v>167</v>
      </c>
      <c r="D501" s="123" t="s">
        <v>97</v>
      </c>
      <c r="E501" s="104">
        <f>E502+E503+E504+E505+E506</f>
        <v>42551</v>
      </c>
      <c r="F501" s="312"/>
    </row>
    <row r="502" spans="1:6" x14ac:dyDescent="0.25">
      <c r="A502" s="323"/>
      <c r="B502" s="293"/>
      <c r="C502" s="329"/>
      <c r="D502" s="247" t="s">
        <v>9</v>
      </c>
      <c r="E502" s="124">
        <f>'Прил 11 Перечень мероприятий'!G402</f>
        <v>10200</v>
      </c>
      <c r="F502" s="312"/>
    </row>
    <row r="503" spans="1:6" x14ac:dyDescent="0.25">
      <c r="A503" s="323"/>
      <c r="B503" s="293"/>
      <c r="C503" s="329"/>
      <c r="D503" s="247" t="s">
        <v>96</v>
      </c>
      <c r="E503" s="124">
        <f>'Прил 11 Перечень мероприятий'!H402</f>
        <v>32351</v>
      </c>
      <c r="F503" s="312"/>
    </row>
    <row r="504" spans="1:6" x14ac:dyDescent="0.25">
      <c r="A504" s="323"/>
      <c r="B504" s="293"/>
      <c r="C504" s="329"/>
      <c r="D504" s="247" t="s">
        <v>148</v>
      </c>
      <c r="E504" s="124">
        <f>'Прил 11 Перечень мероприятий'!I402</f>
        <v>0</v>
      </c>
      <c r="F504" s="312"/>
    </row>
    <row r="505" spans="1:6" x14ac:dyDescent="0.25">
      <c r="A505" s="323"/>
      <c r="B505" s="293"/>
      <c r="C505" s="329"/>
      <c r="D505" s="247" t="s">
        <v>165</v>
      </c>
      <c r="E505" s="124">
        <f>'Прил 11 Перечень мероприятий'!J402</f>
        <v>0</v>
      </c>
      <c r="F505" s="312"/>
    </row>
    <row r="506" spans="1:6" x14ac:dyDescent="0.25">
      <c r="A506" s="323"/>
      <c r="B506" s="293"/>
      <c r="C506" s="329"/>
      <c r="D506" s="247" t="s">
        <v>166</v>
      </c>
      <c r="E506" s="124">
        <f>'Прил 11 Перечень мероприятий'!K402</f>
        <v>0</v>
      </c>
      <c r="F506" s="312"/>
    </row>
    <row r="507" spans="1:6" x14ac:dyDescent="0.25">
      <c r="A507" s="323"/>
      <c r="B507" s="293" t="s">
        <v>18</v>
      </c>
      <c r="C507" s="329"/>
      <c r="D507" s="123" t="s">
        <v>97</v>
      </c>
      <c r="E507" s="104">
        <f>E508+E509+E510+E511+E512</f>
        <v>49800</v>
      </c>
      <c r="F507" s="312"/>
    </row>
    <row r="508" spans="1:6" x14ac:dyDescent="0.25">
      <c r="A508" s="323"/>
      <c r="B508" s="293"/>
      <c r="C508" s="329"/>
      <c r="D508" s="247" t="s">
        <v>9</v>
      </c>
      <c r="E508" s="124">
        <f>'Прил 11 Перечень мероприятий'!G403</f>
        <v>49800</v>
      </c>
      <c r="F508" s="312"/>
    </row>
    <row r="509" spans="1:6" x14ac:dyDescent="0.25">
      <c r="A509" s="323"/>
      <c r="B509" s="293"/>
      <c r="C509" s="329"/>
      <c r="D509" s="247" t="s">
        <v>96</v>
      </c>
      <c r="E509" s="124">
        <f>'Прил 11 Перечень мероприятий'!H403</f>
        <v>0</v>
      </c>
      <c r="F509" s="312"/>
    </row>
    <row r="510" spans="1:6" x14ac:dyDescent="0.25">
      <c r="A510" s="323"/>
      <c r="B510" s="293"/>
      <c r="C510" s="329"/>
      <c r="D510" s="247" t="s">
        <v>148</v>
      </c>
      <c r="E510" s="124">
        <f>'Прил 11 Перечень мероприятий'!I403</f>
        <v>0</v>
      </c>
      <c r="F510" s="312"/>
    </row>
    <row r="511" spans="1:6" x14ac:dyDescent="0.25">
      <c r="A511" s="323"/>
      <c r="B511" s="293"/>
      <c r="C511" s="329"/>
      <c r="D511" s="247" t="s">
        <v>165</v>
      </c>
      <c r="E511" s="124">
        <f>'Прил 11 Перечень мероприятий'!J403</f>
        <v>0</v>
      </c>
      <c r="F511" s="312"/>
    </row>
    <row r="512" spans="1:6" x14ac:dyDescent="0.25">
      <c r="A512" s="323"/>
      <c r="B512" s="293"/>
      <c r="C512" s="329"/>
      <c r="D512" s="247" t="s">
        <v>166</v>
      </c>
      <c r="E512" s="124">
        <f>'Прил 11 Перечень мероприятий'!K403</f>
        <v>0</v>
      </c>
      <c r="F512" s="312"/>
    </row>
    <row r="513" spans="1:6" x14ac:dyDescent="0.25">
      <c r="A513" s="335" t="s">
        <v>248</v>
      </c>
      <c r="B513" s="336"/>
      <c r="C513" s="336"/>
      <c r="D513" s="336"/>
      <c r="E513" s="336"/>
      <c r="F513" s="337"/>
    </row>
    <row r="514" spans="1:6" ht="15" customHeight="1" x14ac:dyDescent="0.25">
      <c r="A514" s="322" t="s">
        <v>435</v>
      </c>
      <c r="B514" s="322" t="s">
        <v>145</v>
      </c>
      <c r="C514" s="328" t="s">
        <v>307</v>
      </c>
      <c r="D514" s="123" t="s">
        <v>97</v>
      </c>
      <c r="E514" s="105">
        <f>E515+E516+E517+E518+E519</f>
        <v>7102.2</v>
      </c>
      <c r="F514" s="330"/>
    </row>
    <row r="515" spans="1:6" x14ac:dyDescent="0.25">
      <c r="A515" s="323"/>
      <c r="B515" s="323"/>
      <c r="C515" s="329"/>
      <c r="D515" s="247" t="s">
        <v>9</v>
      </c>
      <c r="E515" s="124">
        <f>'Прил 11 Перечень мероприятий'!G415</f>
        <v>1414.2</v>
      </c>
      <c r="F515" s="333"/>
    </row>
    <row r="516" spans="1:6" x14ac:dyDescent="0.25">
      <c r="A516" s="323"/>
      <c r="B516" s="323"/>
      <c r="C516" s="329"/>
      <c r="D516" s="247" t="s">
        <v>96</v>
      </c>
      <c r="E516" s="124">
        <v>1422</v>
      </c>
      <c r="F516" s="333"/>
    </row>
    <row r="517" spans="1:6" x14ac:dyDescent="0.25">
      <c r="A517" s="323"/>
      <c r="B517" s="323"/>
      <c r="C517" s="329"/>
      <c r="D517" s="247" t="s">
        <v>148</v>
      </c>
      <c r="E517" s="124">
        <v>1422</v>
      </c>
      <c r="F517" s="333"/>
    </row>
    <row r="518" spans="1:6" x14ac:dyDescent="0.25">
      <c r="A518" s="323"/>
      <c r="B518" s="323"/>
      <c r="C518" s="329"/>
      <c r="D518" s="247" t="s">
        <v>165</v>
      </c>
      <c r="E518" s="124">
        <v>1422</v>
      </c>
      <c r="F518" s="333"/>
    </row>
    <row r="519" spans="1:6" ht="21" customHeight="1" x14ac:dyDescent="0.25">
      <c r="A519" s="324"/>
      <c r="B519" s="324"/>
      <c r="C519" s="332"/>
      <c r="D519" s="247" t="s">
        <v>166</v>
      </c>
      <c r="E519" s="124">
        <v>1422</v>
      </c>
      <c r="F519" s="334"/>
    </row>
    <row r="520" spans="1:6" ht="27.75" customHeight="1" x14ac:dyDescent="0.25">
      <c r="A520" s="322" t="s">
        <v>494</v>
      </c>
      <c r="B520" s="322" t="s">
        <v>145</v>
      </c>
      <c r="C520" s="328" t="s">
        <v>540</v>
      </c>
      <c r="D520" s="123" t="s">
        <v>97</v>
      </c>
      <c r="E520" s="105">
        <f>E521+E522+E523+E524+E525</f>
        <v>4956</v>
      </c>
      <c r="F520" s="330"/>
    </row>
    <row r="521" spans="1:6" ht="27.75" customHeight="1" x14ac:dyDescent="0.25">
      <c r="A521" s="323"/>
      <c r="B521" s="323"/>
      <c r="C521" s="329"/>
      <c r="D521" s="247" t="s">
        <v>9</v>
      </c>
      <c r="E521" s="124">
        <f>'Прил 11 Перечень мероприятий'!G419</f>
        <v>1356</v>
      </c>
      <c r="F521" s="333"/>
    </row>
    <row r="522" spans="1:6" ht="28.5" customHeight="1" x14ac:dyDescent="0.25">
      <c r="A522" s="323"/>
      <c r="B522" s="323"/>
      <c r="C522" s="329"/>
      <c r="D522" s="247" t="s">
        <v>96</v>
      </c>
      <c r="E522" s="124">
        <f>'Прил 11 Перечень мероприятий'!H419</f>
        <v>900</v>
      </c>
      <c r="F522" s="333"/>
    </row>
    <row r="523" spans="1:6" ht="23.25" customHeight="1" x14ac:dyDescent="0.25">
      <c r="A523" s="323"/>
      <c r="B523" s="323"/>
      <c r="C523" s="329"/>
      <c r="D523" s="247" t="s">
        <v>148</v>
      </c>
      <c r="E523" s="124">
        <f>'Прил 11 Перечень мероприятий'!I419</f>
        <v>900</v>
      </c>
      <c r="F523" s="333"/>
    </row>
    <row r="524" spans="1:6" ht="27" customHeight="1" x14ac:dyDescent="0.25">
      <c r="A524" s="323"/>
      <c r="B524" s="323"/>
      <c r="C524" s="329"/>
      <c r="D524" s="247" t="s">
        <v>165</v>
      </c>
      <c r="E524" s="124">
        <f>'Прил 11 Перечень мероприятий'!J419</f>
        <v>900</v>
      </c>
      <c r="F524" s="333"/>
    </row>
    <row r="525" spans="1:6" ht="27.75" customHeight="1" x14ac:dyDescent="0.25">
      <c r="A525" s="324"/>
      <c r="B525" s="324"/>
      <c r="C525" s="332"/>
      <c r="D525" s="247" t="s">
        <v>166</v>
      </c>
      <c r="E525" s="124">
        <f>'Прил 11 Перечень мероприятий'!K419</f>
        <v>900</v>
      </c>
      <c r="F525" s="334"/>
    </row>
    <row r="526" spans="1:6" ht="45" customHeight="1" x14ac:dyDescent="0.25">
      <c r="A526" s="322" t="s">
        <v>495</v>
      </c>
      <c r="B526" s="293" t="s">
        <v>145</v>
      </c>
      <c r="C526" s="338" t="s">
        <v>491</v>
      </c>
      <c r="D526" s="123" t="s">
        <v>97</v>
      </c>
      <c r="E526" s="105">
        <f>E527+E528+E529+E530+E531</f>
        <v>6500</v>
      </c>
      <c r="F526" s="330"/>
    </row>
    <row r="527" spans="1:6" ht="45" customHeight="1" x14ac:dyDescent="0.25">
      <c r="A527" s="323"/>
      <c r="B527" s="293"/>
      <c r="C527" s="338"/>
      <c r="D527" s="247" t="s">
        <v>9</v>
      </c>
      <c r="E527" s="124">
        <f>'Прил 11 Перечень мероприятий'!G423</f>
        <v>1300</v>
      </c>
      <c r="F527" s="333"/>
    </row>
    <row r="528" spans="1:6" ht="42.75" customHeight="1" x14ac:dyDescent="0.25">
      <c r="A528" s="323"/>
      <c r="B528" s="293"/>
      <c r="C528" s="338"/>
      <c r="D528" s="247" t="s">
        <v>96</v>
      </c>
      <c r="E528" s="124">
        <f>E527</f>
        <v>1300</v>
      </c>
      <c r="F528" s="333"/>
    </row>
    <row r="529" spans="1:6" ht="45" customHeight="1" x14ac:dyDescent="0.25">
      <c r="A529" s="323"/>
      <c r="B529" s="293"/>
      <c r="C529" s="338"/>
      <c r="D529" s="247" t="s">
        <v>148</v>
      </c>
      <c r="E529" s="124">
        <f t="shared" ref="E529:E531" si="0">E528</f>
        <v>1300</v>
      </c>
      <c r="F529" s="333"/>
    </row>
    <row r="530" spans="1:6" ht="38.25" customHeight="1" x14ac:dyDescent="0.25">
      <c r="A530" s="323"/>
      <c r="B530" s="293"/>
      <c r="C530" s="338"/>
      <c r="D530" s="247" t="s">
        <v>165</v>
      </c>
      <c r="E530" s="124">
        <f t="shared" si="0"/>
        <v>1300</v>
      </c>
      <c r="F530" s="333"/>
    </row>
    <row r="531" spans="1:6" ht="45.75" customHeight="1" x14ac:dyDescent="0.25">
      <c r="A531" s="324"/>
      <c r="B531" s="293"/>
      <c r="C531" s="338"/>
      <c r="D531" s="247" t="s">
        <v>166</v>
      </c>
      <c r="E531" s="124">
        <f t="shared" si="0"/>
        <v>1300</v>
      </c>
      <c r="F531" s="334"/>
    </row>
    <row r="532" spans="1:6" ht="26.25" customHeight="1" x14ac:dyDescent="0.25">
      <c r="A532" s="322" t="s">
        <v>496</v>
      </c>
      <c r="B532" s="293" t="s">
        <v>145</v>
      </c>
      <c r="C532" s="328" t="s">
        <v>398</v>
      </c>
      <c r="D532" s="123" t="s">
        <v>97</v>
      </c>
      <c r="E532" s="105">
        <f>E533+E534+E535+E536+E537</f>
        <v>2396</v>
      </c>
      <c r="F532" s="330"/>
    </row>
    <row r="533" spans="1:6" ht="19.5" customHeight="1" x14ac:dyDescent="0.25">
      <c r="A533" s="323"/>
      <c r="B533" s="293"/>
      <c r="C533" s="329"/>
      <c r="D533" s="247" t="s">
        <v>9</v>
      </c>
      <c r="E533" s="124">
        <f>'Прил 11 Перечень мероприятий'!G427</f>
        <v>396</v>
      </c>
      <c r="F533" s="333"/>
    </row>
    <row r="534" spans="1:6" ht="15" customHeight="1" x14ac:dyDescent="0.25">
      <c r="A534" s="323"/>
      <c r="B534" s="293"/>
      <c r="C534" s="329"/>
      <c r="D534" s="247" t="s">
        <v>96</v>
      </c>
      <c r="E534" s="124">
        <f>'Прил 11 Перечень мероприятий'!H427</f>
        <v>500</v>
      </c>
      <c r="F534" s="333"/>
    </row>
    <row r="535" spans="1:6" x14ac:dyDescent="0.25">
      <c r="A535" s="323"/>
      <c r="B535" s="293"/>
      <c r="C535" s="329"/>
      <c r="D535" s="247" t="s">
        <v>148</v>
      </c>
      <c r="E535" s="124">
        <f>'Прил 11 Перечень мероприятий'!I427</f>
        <v>500</v>
      </c>
      <c r="F535" s="333"/>
    </row>
    <row r="536" spans="1:6" x14ac:dyDescent="0.25">
      <c r="A536" s="323"/>
      <c r="B536" s="293"/>
      <c r="C536" s="329"/>
      <c r="D536" s="247" t="s">
        <v>165</v>
      </c>
      <c r="E536" s="124">
        <f>'Прил 11 Перечень мероприятий'!J427</f>
        <v>500</v>
      </c>
      <c r="F536" s="333"/>
    </row>
    <row r="537" spans="1:6" ht="17.25" customHeight="1" x14ac:dyDescent="0.25">
      <c r="A537" s="324"/>
      <c r="B537" s="293"/>
      <c r="C537" s="332"/>
      <c r="D537" s="247" t="s">
        <v>166</v>
      </c>
      <c r="E537" s="124">
        <f>'Прил 11 Перечень мероприятий'!K427</f>
        <v>500</v>
      </c>
      <c r="F537" s="334"/>
    </row>
    <row r="538" spans="1:6" ht="30" customHeight="1" x14ac:dyDescent="0.25">
      <c r="A538" s="322" t="s">
        <v>497</v>
      </c>
      <c r="B538" s="293" t="s">
        <v>145</v>
      </c>
      <c r="C538" s="326" t="s">
        <v>492</v>
      </c>
      <c r="D538" s="123" t="s">
        <v>97</v>
      </c>
      <c r="E538" s="105">
        <f>E539+E540+E541+E542+E543</f>
        <v>8471.9</v>
      </c>
      <c r="F538" s="330"/>
    </row>
    <row r="539" spans="1:6" ht="27.75" customHeight="1" x14ac:dyDescent="0.25">
      <c r="A539" s="323"/>
      <c r="B539" s="293"/>
      <c r="C539" s="326"/>
      <c r="D539" s="247" t="s">
        <v>9</v>
      </c>
      <c r="E539" s="124">
        <f>'Прил 11 Перечень мероприятий'!G431</f>
        <v>1047.9000000000001</v>
      </c>
      <c r="F539" s="333"/>
    </row>
    <row r="540" spans="1:6" ht="26.25" customHeight="1" x14ac:dyDescent="0.25">
      <c r="A540" s="323"/>
      <c r="B540" s="293"/>
      <c r="C540" s="326"/>
      <c r="D540" s="247" t="s">
        <v>96</v>
      </c>
      <c r="E540" s="124">
        <v>1856</v>
      </c>
      <c r="F540" s="333"/>
    </row>
    <row r="541" spans="1:6" ht="24.75" customHeight="1" x14ac:dyDescent="0.25">
      <c r="A541" s="323"/>
      <c r="B541" s="293"/>
      <c r="C541" s="326"/>
      <c r="D541" s="247" t="s">
        <v>148</v>
      </c>
      <c r="E541" s="124">
        <v>1856</v>
      </c>
      <c r="F541" s="333"/>
    </row>
    <row r="542" spans="1:6" ht="25.5" customHeight="1" x14ac:dyDescent="0.25">
      <c r="A542" s="323"/>
      <c r="B542" s="293"/>
      <c r="C542" s="326"/>
      <c r="D542" s="247" t="s">
        <v>165</v>
      </c>
      <c r="E542" s="124">
        <v>1856</v>
      </c>
      <c r="F542" s="333"/>
    </row>
    <row r="543" spans="1:6" ht="27.75" customHeight="1" x14ac:dyDescent="0.25">
      <c r="A543" s="324"/>
      <c r="B543" s="293"/>
      <c r="C543" s="326"/>
      <c r="D543" s="247" t="s">
        <v>166</v>
      </c>
      <c r="E543" s="124">
        <v>1856</v>
      </c>
      <c r="F543" s="334"/>
    </row>
    <row r="544" spans="1:6" x14ac:dyDescent="0.25">
      <c r="A544" s="322" t="s">
        <v>498</v>
      </c>
      <c r="B544" s="293" t="s">
        <v>145</v>
      </c>
      <c r="C544" s="326" t="s">
        <v>468</v>
      </c>
      <c r="D544" s="123" t="s">
        <v>97</v>
      </c>
      <c r="E544" s="124">
        <f>SUM(E545:E549)</f>
        <v>105</v>
      </c>
      <c r="F544" s="330"/>
    </row>
    <row r="545" spans="1:6" x14ac:dyDescent="0.25">
      <c r="A545" s="323"/>
      <c r="B545" s="293"/>
      <c r="C545" s="326"/>
      <c r="D545" s="247" t="s">
        <v>9</v>
      </c>
      <c r="E545" s="124">
        <f>'Прил 11 Перечень мероприятий'!G435</f>
        <v>105</v>
      </c>
      <c r="F545" s="333"/>
    </row>
    <row r="546" spans="1:6" x14ac:dyDescent="0.25">
      <c r="A546" s="323"/>
      <c r="B546" s="293"/>
      <c r="C546" s="326"/>
      <c r="D546" s="247" t="s">
        <v>96</v>
      </c>
      <c r="E546" s="124">
        <f>'Прил 11 Перечень мероприятий'!H393</f>
        <v>0</v>
      </c>
      <c r="F546" s="333"/>
    </row>
    <row r="547" spans="1:6" x14ac:dyDescent="0.25">
      <c r="A547" s="323"/>
      <c r="B547" s="293"/>
      <c r="C547" s="326"/>
      <c r="D547" s="247" t="s">
        <v>148</v>
      </c>
      <c r="E547" s="124">
        <f>'Прил 11 Перечень мероприятий'!I393</f>
        <v>0</v>
      </c>
      <c r="F547" s="333"/>
    </row>
    <row r="548" spans="1:6" x14ac:dyDescent="0.25">
      <c r="A548" s="323"/>
      <c r="B548" s="293"/>
      <c r="C548" s="326"/>
      <c r="D548" s="247" t="s">
        <v>165</v>
      </c>
      <c r="E548" s="124">
        <f>'Прил 11 Перечень мероприятий'!J393</f>
        <v>0</v>
      </c>
      <c r="F548" s="333"/>
    </row>
    <row r="549" spans="1:6" x14ac:dyDescent="0.25">
      <c r="A549" s="324"/>
      <c r="B549" s="293"/>
      <c r="C549" s="326"/>
      <c r="D549" s="247" t="s">
        <v>166</v>
      </c>
      <c r="E549" s="124">
        <f>'Прил 11 Перечень мероприятий'!K393</f>
        <v>0</v>
      </c>
      <c r="F549" s="334"/>
    </row>
    <row r="550" spans="1:6" ht="15" customHeight="1" x14ac:dyDescent="0.25">
      <c r="A550" s="322" t="s">
        <v>499</v>
      </c>
      <c r="B550" s="293" t="s">
        <v>145</v>
      </c>
      <c r="C550" s="326" t="s">
        <v>399</v>
      </c>
      <c r="D550" s="123" t="s">
        <v>97</v>
      </c>
      <c r="E550" s="105">
        <f>SUM(E551:E555)</f>
        <v>800</v>
      </c>
      <c r="F550" s="330"/>
    </row>
    <row r="551" spans="1:6" x14ac:dyDescent="0.25">
      <c r="A551" s="323"/>
      <c r="B551" s="293"/>
      <c r="C551" s="326"/>
      <c r="D551" s="247" t="s">
        <v>9</v>
      </c>
      <c r="E551" s="124">
        <f>'Прил 11 Перечень мероприятий'!G443</f>
        <v>0</v>
      </c>
      <c r="F551" s="333"/>
    </row>
    <row r="552" spans="1:6" x14ac:dyDescent="0.25">
      <c r="A552" s="323"/>
      <c r="B552" s="293"/>
      <c r="C552" s="326"/>
      <c r="D552" s="247" t="s">
        <v>96</v>
      </c>
      <c r="E552" s="124">
        <f>'Прил 11 Перечень мероприятий'!H443</f>
        <v>200</v>
      </c>
      <c r="F552" s="333"/>
    </row>
    <row r="553" spans="1:6" x14ac:dyDescent="0.25">
      <c r="A553" s="323"/>
      <c r="B553" s="293"/>
      <c r="C553" s="326"/>
      <c r="D553" s="247" t="s">
        <v>148</v>
      </c>
      <c r="E553" s="124">
        <f>'Прил 11 Перечень мероприятий'!H443</f>
        <v>200</v>
      </c>
      <c r="F553" s="333"/>
    </row>
    <row r="554" spans="1:6" x14ac:dyDescent="0.25">
      <c r="A554" s="323"/>
      <c r="B554" s="293"/>
      <c r="C554" s="326"/>
      <c r="D554" s="247" t="s">
        <v>165</v>
      </c>
      <c r="E554" s="124">
        <f>E553</f>
        <v>200</v>
      </c>
      <c r="F554" s="333"/>
    </row>
    <row r="555" spans="1:6" x14ac:dyDescent="0.25">
      <c r="A555" s="324"/>
      <c r="B555" s="293"/>
      <c r="C555" s="326"/>
      <c r="D555" s="247" t="s">
        <v>166</v>
      </c>
      <c r="E555" s="124">
        <f>E553</f>
        <v>200</v>
      </c>
      <c r="F555" s="334"/>
    </row>
    <row r="556" spans="1:6" ht="15" customHeight="1" x14ac:dyDescent="0.25">
      <c r="A556" s="322" t="s">
        <v>500</v>
      </c>
      <c r="B556" s="293" t="s">
        <v>145</v>
      </c>
      <c r="C556" s="326" t="s">
        <v>400</v>
      </c>
      <c r="D556" s="123" t="s">
        <v>97</v>
      </c>
      <c r="E556" s="105">
        <f>SUM(E557:E561)</f>
        <v>1500</v>
      </c>
      <c r="F556" s="330"/>
    </row>
    <row r="557" spans="1:6" x14ac:dyDescent="0.25">
      <c r="A557" s="323"/>
      <c r="B557" s="293"/>
      <c r="C557" s="326"/>
      <c r="D557" s="247" t="s">
        <v>9</v>
      </c>
      <c r="E557" s="124">
        <v>300</v>
      </c>
      <c r="F557" s="333"/>
    </row>
    <row r="558" spans="1:6" x14ac:dyDescent="0.25">
      <c r="A558" s="323"/>
      <c r="B558" s="293"/>
      <c r="C558" s="326"/>
      <c r="D558" s="247" t="s">
        <v>96</v>
      </c>
      <c r="E558" s="124">
        <v>300</v>
      </c>
      <c r="F558" s="333"/>
    </row>
    <row r="559" spans="1:6" x14ac:dyDescent="0.25">
      <c r="A559" s="323"/>
      <c r="B559" s="293"/>
      <c r="C559" s="326"/>
      <c r="D559" s="247" t="s">
        <v>148</v>
      </c>
      <c r="E559" s="124">
        <v>300</v>
      </c>
      <c r="F559" s="333"/>
    </row>
    <row r="560" spans="1:6" x14ac:dyDescent="0.25">
      <c r="A560" s="323"/>
      <c r="B560" s="293"/>
      <c r="C560" s="326"/>
      <c r="D560" s="247" t="s">
        <v>165</v>
      </c>
      <c r="E560" s="124">
        <f t="shared" ref="E560" si="1">E559</f>
        <v>300</v>
      </c>
      <c r="F560" s="333"/>
    </row>
    <row r="561" spans="1:6" x14ac:dyDescent="0.25">
      <c r="A561" s="324"/>
      <c r="B561" s="293"/>
      <c r="C561" s="326"/>
      <c r="D561" s="247" t="s">
        <v>166</v>
      </c>
      <c r="E561" s="124">
        <v>300</v>
      </c>
      <c r="F561" s="334"/>
    </row>
    <row r="562" spans="1:6" ht="15" customHeight="1" x14ac:dyDescent="0.25">
      <c r="A562" s="322" t="s">
        <v>501</v>
      </c>
      <c r="B562" s="293" t="s">
        <v>145</v>
      </c>
      <c r="C562" s="326" t="s">
        <v>493</v>
      </c>
      <c r="D562" s="123" t="s">
        <v>97</v>
      </c>
      <c r="E562" s="105">
        <f>SUM(E563:E567)</f>
        <v>4200</v>
      </c>
      <c r="F562" s="330"/>
    </row>
    <row r="563" spans="1:6" x14ac:dyDescent="0.25">
      <c r="A563" s="323"/>
      <c r="B563" s="293"/>
      <c r="C563" s="326"/>
      <c r="D563" s="247" t="s">
        <v>9</v>
      </c>
      <c r="E563" s="124">
        <f>'Прил 11 Перечень мероприятий'!G451</f>
        <v>600</v>
      </c>
      <c r="F563" s="333"/>
    </row>
    <row r="564" spans="1:6" x14ac:dyDescent="0.25">
      <c r="A564" s="323"/>
      <c r="B564" s="293"/>
      <c r="C564" s="326"/>
      <c r="D564" s="247" t="s">
        <v>96</v>
      </c>
      <c r="E564" s="124">
        <f>'Прил 11 Перечень мероприятий'!H451</f>
        <v>900</v>
      </c>
      <c r="F564" s="333"/>
    </row>
    <row r="565" spans="1:6" x14ac:dyDescent="0.25">
      <c r="A565" s="323"/>
      <c r="B565" s="293"/>
      <c r="C565" s="326"/>
      <c r="D565" s="247" t="s">
        <v>148</v>
      </c>
      <c r="E565" s="124">
        <f>'Прил 11 Перечень мероприятий'!I451</f>
        <v>900</v>
      </c>
      <c r="F565" s="333"/>
    </row>
    <row r="566" spans="1:6" x14ac:dyDescent="0.25">
      <c r="A566" s="323"/>
      <c r="B566" s="293"/>
      <c r="C566" s="326"/>
      <c r="D566" s="247" t="s">
        <v>165</v>
      </c>
      <c r="E566" s="124">
        <f>'Прил 11 Перечень мероприятий'!J451</f>
        <v>900</v>
      </c>
      <c r="F566" s="333"/>
    </row>
    <row r="567" spans="1:6" x14ac:dyDescent="0.25">
      <c r="A567" s="324"/>
      <c r="B567" s="293"/>
      <c r="C567" s="326"/>
      <c r="D567" s="247" t="s">
        <v>166</v>
      </c>
      <c r="E567" s="124">
        <f>'Прил 11 Перечень мероприятий'!K451</f>
        <v>900</v>
      </c>
      <c r="F567" s="334"/>
    </row>
    <row r="568" spans="1:6" ht="19.5" customHeight="1" x14ac:dyDescent="0.25">
      <c r="A568" s="322" t="s">
        <v>502</v>
      </c>
      <c r="B568" s="293" t="s">
        <v>145</v>
      </c>
      <c r="C568" s="326" t="s">
        <v>474</v>
      </c>
      <c r="D568" s="123" t="s">
        <v>97</v>
      </c>
      <c r="E568" s="105">
        <f>SUM(E569:E573)</f>
        <v>1316</v>
      </c>
      <c r="F568" s="330"/>
    </row>
    <row r="569" spans="1:6" ht="20.25" customHeight="1" x14ac:dyDescent="0.25">
      <c r="A569" s="323"/>
      <c r="B569" s="293"/>
      <c r="C569" s="326"/>
      <c r="D569" s="247" t="s">
        <v>9</v>
      </c>
      <c r="E569" s="124">
        <f>'Прил 11 Перечень мероприятий'!G455</f>
        <v>440</v>
      </c>
      <c r="F569" s="333"/>
    </row>
    <row r="570" spans="1:6" ht="20.25" customHeight="1" x14ac:dyDescent="0.25">
      <c r="A570" s="323"/>
      <c r="B570" s="293"/>
      <c r="C570" s="326"/>
      <c r="D570" s="247" t="s">
        <v>96</v>
      </c>
      <c r="E570" s="124">
        <f>'Прил 11 Перечень мероприятий'!H455</f>
        <v>219</v>
      </c>
      <c r="F570" s="333"/>
    </row>
    <row r="571" spans="1:6" ht="19.5" customHeight="1" x14ac:dyDescent="0.25">
      <c r="A571" s="323"/>
      <c r="B571" s="293"/>
      <c r="C571" s="326"/>
      <c r="D571" s="247" t="s">
        <v>148</v>
      </c>
      <c r="E571" s="124">
        <f t="shared" ref="E571:E573" si="2">E570</f>
        <v>219</v>
      </c>
      <c r="F571" s="333"/>
    </row>
    <row r="572" spans="1:6" ht="21" customHeight="1" x14ac:dyDescent="0.25">
      <c r="A572" s="323"/>
      <c r="B572" s="293"/>
      <c r="C572" s="326"/>
      <c r="D572" s="247" t="s">
        <v>165</v>
      </c>
      <c r="E572" s="124">
        <f t="shared" si="2"/>
        <v>219</v>
      </c>
      <c r="F572" s="333"/>
    </row>
    <row r="573" spans="1:6" ht="22.5" customHeight="1" x14ac:dyDescent="0.25">
      <c r="A573" s="324"/>
      <c r="B573" s="293"/>
      <c r="C573" s="326"/>
      <c r="D573" s="247" t="s">
        <v>166</v>
      </c>
      <c r="E573" s="124">
        <f t="shared" si="2"/>
        <v>219</v>
      </c>
      <c r="F573" s="334"/>
    </row>
    <row r="574" spans="1:6" ht="15" customHeight="1" x14ac:dyDescent="0.25">
      <c r="A574" s="322" t="s">
        <v>503</v>
      </c>
      <c r="B574" s="293" t="s">
        <v>145</v>
      </c>
      <c r="C574" s="326" t="s">
        <v>470</v>
      </c>
      <c r="D574" s="123" t="s">
        <v>97</v>
      </c>
      <c r="E574" s="105">
        <f>SUM(E575:E579)</f>
        <v>5750</v>
      </c>
      <c r="F574" s="330"/>
    </row>
    <row r="575" spans="1:6" x14ac:dyDescent="0.25">
      <c r="A575" s="323"/>
      <c r="B575" s="293"/>
      <c r="C575" s="326"/>
      <c r="D575" s="247" t="s">
        <v>9</v>
      </c>
      <c r="E575" s="124">
        <f>'Прил 11 Перечень мероприятий'!G459</f>
        <v>950</v>
      </c>
      <c r="F575" s="333"/>
    </row>
    <row r="576" spans="1:6" x14ac:dyDescent="0.25">
      <c r="A576" s="323"/>
      <c r="B576" s="293"/>
      <c r="C576" s="326"/>
      <c r="D576" s="247" t="s">
        <v>96</v>
      </c>
      <c r="E576" s="124">
        <f>'Прил 11 Перечень мероприятий'!H459</f>
        <v>1200</v>
      </c>
      <c r="F576" s="333"/>
    </row>
    <row r="577" spans="1:6" x14ac:dyDescent="0.25">
      <c r="A577" s="323"/>
      <c r="B577" s="293"/>
      <c r="C577" s="326"/>
      <c r="D577" s="247" t="s">
        <v>148</v>
      </c>
      <c r="E577" s="124">
        <f t="shared" ref="E577:E579" si="3">E576</f>
        <v>1200</v>
      </c>
      <c r="F577" s="333"/>
    </row>
    <row r="578" spans="1:6" x14ac:dyDescent="0.25">
      <c r="A578" s="323"/>
      <c r="B578" s="293"/>
      <c r="C578" s="326"/>
      <c r="D578" s="247" t="s">
        <v>165</v>
      </c>
      <c r="E578" s="124">
        <f t="shared" si="3"/>
        <v>1200</v>
      </c>
      <c r="F578" s="333"/>
    </row>
    <row r="579" spans="1:6" x14ac:dyDescent="0.25">
      <c r="A579" s="324"/>
      <c r="B579" s="293"/>
      <c r="C579" s="326"/>
      <c r="D579" s="247" t="s">
        <v>166</v>
      </c>
      <c r="E579" s="124">
        <f t="shared" si="3"/>
        <v>1200</v>
      </c>
      <c r="F579" s="334"/>
    </row>
    <row r="580" spans="1:6" ht="15" customHeight="1" x14ac:dyDescent="0.25">
      <c r="A580" s="322" t="s">
        <v>504</v>
      </c>
      <c r="B580" s="293" t="s">
        <v>145</v>
      </c>
      <c r="C580" s="326" t="s">
        <v>401</v>
      </c>
      <c r="D580" s="123" t="s">
        <v>97</v>
      </c>
      <c r="E580" s="105">
        <f>SUM(E581:E585)</f>
        <v>1580</v>
      </c>
      <c r="F580" s="330"/>
    </row>
    <row r="581" spans="1:6" x14ac:dyDescent="0.25">
      <c r="A581" s="323"/>
      <c r="B581" s="293"/>
      <c r="C581" s="326"/>
      <c r="D581" s="247" t="s">
        <v>9</v>
      </c>
      <c r="E581" s="124">
        <f>'Прил 11 Перечень мероприятий'!G467</f>
        <v>380</v>
      </c>
      <c r="F581" s="333"/>
    </row>
    <row r="582" spans="1:6" x14ac:dyDescent="0.25">
      <c r="A582" s="323"/>
      <c r="B582" s="293"/>
      <c r="C582" s="326"/>
      <c r="D582" s="247" t="s">
        <v>96</v>
      </c>
      <c r="E582" s="124">
        <f>'Прил 11 Перечень мероприятий'!H467</f>
        <v>300</v>
      </c>
      <c r="F582" s="333"/>
    </row>
    <row r="583" spans="1:6" x14ac:dyDescent="0.25">
      <c r="A583" s="323"/>
      <c r="B583" s="293"/>
      <c r="C583" s="326"/>
      <c r="D583" s="247" t="s">
        <v>148</v>
      </c>
      <c r="E583" s="124">
        <f t="shared" ref="E583:E585" si="4">E582</f>
        <v>300</v>
      </c>
      <c r="F583" s="333"/>
    </row>
    <row r="584" spans="1:6" x14ac:dyDescent="0.25">
      <c r="A584" s="323"/>
      <c r="B584" s="293"/>
      <c r="C584" s="326"/>
      <c r="D584" s="247" t="s">
        <v>165</v>
      </c>
      <c r="E584" s="124">
        <f t="shared" si="4"/>
        <v>300</v>
      </c>
      <c r="F584" s="333"/>
    </row>
    <row r="585" spans="1:6" x14ac:dyDescent="0.25">
      <c r="A585" s="324"/>
      <c r="B585" s="293"/>
      <c r="C585" s="326"/>
      <c r="D585" s="247" t="s">
        <v>166</v>
      </c>
      <c r="E585" s="124">
        <f t="shared" si="4"/>
        <v>300</v>
      </c>
      <c r="F585" s="334"/>
    </row>
    <row r="586" spans="1:6" ht="15" customHeight="1" x14ac:dyDescent="0.25">
      <c r="A586" s="335" t="s">
        <v>247</v>
      </c>
      <c r="B586" s="336"/>
      <c r="C586" s="336"/>
      <c r="D586" s="336"/>
      <c r="E586" s="336"/>
      <c r="F586" s="337"/>
    </row>
    <row r="587" spans="1:6" ht="15" customHeight="1" x14ac:dyDescent="0.25">
      <c r="A587" s="322" t="s">
        <v>435</v>
      </c>
      <c r="B587" s="322" t="s">
        <v>145</v>
      </c>
      <c r="C587" s="328" t="s">
        <v>382</v>
      </c>
      <c r="D587" s="123" t="s">
        <v>97</v>
      </c>
      <c r="E587" s="105">
        <f>E588+E589+E590+E591+E592</f>
        <v>27249.62</v>
      </c>
      <c r="F587" s="330"/>
    </row>
    <row r="588" spans="1:6" x14ac:dyDescent="0.25">
      <c r="A588" s="323"/>
      <c r="B588" s="323"/>
      <c r="C588" s="329"/>
      <c r="D588" s="247" t="s">
        <v>9</v>
      </c>
      <c r="E588" s="124">
        <f>'Прил 11 Перечень мероприятий'!G480</f>
        <v>5449.62</v>
      </c>
      <c r="F588" s="333"/>
    </row>
    <row r="589" spans="1:6" x14ac:dyDescent="0.25">
      <c r="A589" s="323"/>
      <c r="B589" s="323"/>
      <c r="C589" s="329"/>
      <c r="D589" s="247" t="s">
        <v>96</v>
      </c>
      <c r="E589" s="124">
        <f>'Прил 11 Перечень мероприятий'!H480</f>
        <v>5450</v>
      </c>
      <c r="F589" s="333"/>
    </row>
    <row r="590" spans="1:6" x14ac:dyDescent="0.25">
      <c r="A590" s="323"/>
      <c r="B590" s="323"/>
      <c r="C590" s="329"/>
      <c r="D590" s="247" t="s">
        <v>148</v>
      </c>
      <c r="E590" s="124">
        <f>'Прил 11 Перечень мероприятий'!I480</f>
        <v>5450</v>
      </c>
      <c r="F590" s="333"/>
    </row>
    <row r="591" spans="1:6" x14ac:dyDescent="0.25">
      <c r="A591" s="323"/>
      <c r="B591" s="323"/>
      <c r="C591" s="329"/>
      <c r="D591" s="247" t="s">
        <v>165</v>
      </c>
      <c r="E591" s="124">
        <f>'Прил 11 Перечень мероприятий'!J480</f>
        <v>5450</v>
      </c>
      <c r="F591" s="333"/>
    </row>
    <row r="592" spans="1:6" x14ac:dyDescent="0.25">
      <c r="A592" s="324"/>
      <c r="B592" s="324"/>
      <c r="C592" s="332"/>
      <c r="D592" s="247" t="s">
        <v>166</v>
      </c>
      <c r="E592" s="124">
        <f>'Прил 11 Перечень мероприятий'!K480</f>
        <v>5450</v>
      </c>
      <c r="F592" s="334"/>
    </row>
    <row r="593" spans="1:6" x14ac:dyDescent="0.25">
      <c r="A593" s="322" t="s">
        <v>436</v>
      </c>
      <c r="B593" s="322" t="s">
        <v>145</v>
      </c>
      <c r="C593" s="328" t="s">
        <v>381</v>
      </c>
      <c r="D593" s="123" t="s">
        <v>97</v>
      </c>
      <c r="E593" s="105">
        <f>E594+E595+E596+E597+E598</f>
        <v>75</v>
      </c>
      <c r="F593" s="330"/>
    </row>
    <row r="594" spans="1:6" x14ac:dyDescent="0.25">
      <c r="A594" s="323"/>
      <c r="B594" s="323"/>
      <c r="C594" s="329"/>
      <c r="D594" s="247" t="s">
        <v>9</v>
      </c>
      <c r="E594" s="124">
        <f>'Прил 11 Перечень мероприятий'!G484</f>
        <v>15</v>
      </c>
      <c r="F594" s="333"/>
    </row>
    <row r="595" spans="1:6" x14ac:dyDescent="0.25">
      <c r="A595" s="323"/>
      <c r="B595" s="323"/>
      <c r="C595" s="329"/>
      <c r="D595" s="247" t="s">
        <v>96</v>
      </c>
      <c r="E595" s="124">
        <f>'Прил 11 Перечень мероприятий'!H484</f>
        <v>15</v>
      </c>
      <c r="F595" s="333"/>
    </row>
    <row r="596" spans="1:6" x14ac:dyDescent="0.25">
      <c r="A596" s="323"/>
      <c r="B596" s="323"/>
      <c r="C596" s="329"/>
      <c r="D596" s="247" t="s">
        <v>148</v>
      </c>
      <c r="E596" s="124">
        <f>'Прил 11 Перечень мероприятий'!I484</f>
        <v>15</v>
      </c>
      <c r="F596" s="333"/>
    </row>
    <row r="597" spans="1:6" x14ac:dyDescent="0.25">
      <c r="A597" s="323"/>
      <c r="B597" s="323"/>
      <c r="C597" s="329"/>
      <c r="D597" s="247" t="s">
        <v>165</v>
      </c>
      <c r="E597" s="124">
        <f>'Прил 11 Перечень мероприятий'!J484</f>
        <v>15</v>
      </c>
      <c r="F597" s="333"/>
    </row>
    <row r="598" spans="1:6" x14ac:dyDescent="0.25">
      <c r="A598" s="324"/>
      <c r="B598" s="324"/>
      <c r="C598" s="332"/>
      <c r="D598" s="247" t="s">
        <v>166</v>
      </c>
      <c r="E598" s="124">
        <f>'Прил 11 Перечень мероприятий'!K484</f>
        <v>15</v>
      </c>
      <c r="F598" s="334"/>
    </row>
    <row r="599" spans="1:6" ht="24.75" customHeight="1" x14ac:dyDescent="0.25">
      <c r="A599" s="322" t="s">
        <v>437</v>
      </c>
      <c r="B599" s="322" t="s">
        <v>145</v>
      </c>
      <c r="C599" s="328" t="s">
        <v>532</v>
      </c>
      <c r="D599" s="123" t="s">
        <v>97</v>
      </c>
      <c r="E599" s="105">
        <f>E600+E601+E602+E603+E604</f>
        <v>1597.5</v>
      </c>
      <c r="F599" s="330"/>
    </row>
    <row r="600" spans="1:6" ht="28.5" customHeight="1" x14ac:dyDescent="0.25">
      <c r="A600" s="323"/>
      <c r="B600" s="323"/>
      <c r="C600" s="329"/>
      <c r="D600" s="247" t="s">
        <v>9</v>
      </c>
      <c r="E600" s="124">
        <f>'Прил 11 Перечень мероприятий'!G488</f>
        <v>357.5</v>
      </c>
      <c r="F600" s="333"/>
    </row>
    <row r="601" spans="1:6" ht="24.75" customHeight="1" x14ac:dyDescent="0.25">
      <c r="A601" s="323"/>
      <c r="B601" s="323"/>
      <c r="C601" s="329"/>
      <c r="D601" s="247" t="s">
        <v>96</v>
      </c>
      <c r="E601" s="124">
        <f>'Прил 11 Перечень мероприятий'!H488</f>
        <v>310</v>
      </c>
      <c r="F601" s="333"/>
    </row>
    <row r="602" spans="1:6" ht="24" customHeight="1" x14ac:dyDescent="0.25">
      <c r="A602" s="323"/>
      <c r="B602" s="323"/>
      <c r="C602" s="329"/>
      <c r="D602" s="247" t="s">
        <v>148</v>
      </c>
      <c r="E602" s="124">
        <f>'Прил 11 Перечень мероприятий'!I488</f>
        <v>310</v>
      </c>
      <c r="F602" s="333"/>
    </row>
    <row r="603" spans="1:6" ht="21.75" customHeight="1" x14ac:dyDescent="0.25">
      <c r="A603" s="323"/>
      <c r="B603" s="323"/>
      <c r="C603" s="329"/>
      <c r="D603" s="247" t="s">
        <v>165</v>
      </c>
      <c r="E603" s="124">
        <f>'Прил 11 Перечень мероприятий'!J488</f>
        <v>310</v>
      </c>
      <c r="F603" s="333"/>
    </row>
    <row r="604" spans="1:6" ht="59.25" customHeight="1" x14ac:dyDescent="0.25">
      <c r="A604" s="324"/>
      <c r="B604" s="324"/>
      <c r="C604" s="332"/>
      <c r="D604" s="247" t="s">
        <v>166</v>
      </c>
      <c r="E604" s="124">
        <f>'Прил 11 Перечень мероприятий'!K488</f>
        <v>310</v>
      </c>
      <c r="F604" s="334"/>
    </row>
    <row r="605" spans="1:6" ht="15" customHeight="1" x14ac:dyDescent="0.25">
      <c r="A605" s="322" t="s">
        <v>438</v>
      </c>
      <c r="B605" s="322" t="s">
        <v>145</v>
      </c>
      <c r="C605" s="328" t="s">
        <v>533</v>
      </c>
      <c r="D605" s="123" t="s">
        <v>97</v>
      </c>
      <c r="E605" s="105">
        <f>E606+E607+E608+E609+E610</f>
        <v>985</v>
      </c>
      <c r="F605" s="330"/>
    </row>
    <row r="606" spans="1:6" x14ac:dyDescent="0.25">
      <c r="A606" s="323"/>
      <c r="B606" s="323"/>
      <c r="C606" s="329"/>
      <c r="D606" s="247" t="s">
        <v>9</v>
      </c>
      <c r="E606" s="124">
        <f>'Прил 11 Перечень мероприятий'!G492</f>
        <v>205</v>
      </c>
      <c r="F606" s="333"/>
    </row>
    <row r="607" spans="1:6" x14ac:dyDescent="0.25">
      <c r="A607" s="323"/>
      <c r="B607" s="323"/>
      <c r="C607" s="329"/>
      <c r="D607" s="247" t="s">
        <v>96</v>
      </c>
      <c r="E607" s="124">
        <f>'Прил 11 Перечень мероприятий'!H492</f>
        <v>195</v>
      </c>
      <c r="F607" s="333"/>
    </row>
    <row r="608" spans="1:6" x14ac:dyDescent="0.25">
      <c r="A608" s="323"/>
      <c r="B608" s="323"/>
      <c r="C608" s="329"/>
      <c r="D608" s="247" t="s">
        <v>148</v>
      </c>
      <c r="E608" s="124">
        <f>'Прил 11 Перечень мероприятий'!I492</f>
        <v>195</v>
      </c>
      <c r="F608" s="333"/>
    </row>
    <row r="609" spans="1:6" x14ac:dyDescent="0.25">
      <c r="A609" s="323"/>
      <c r="B609" s="323"/>
      <c r="C609" s="329"/>
      <c r="D609" s="247" t="s">
        <v>165</v>
      </c>
      <c r="E609" s="124">
        <f>'Прил 11 Перечень мероприятий'!J492</f>
        <v>195</v>
      </c>
      <c r="F609" s="333"/>
    </row>
    <row r="610" spans="1:6" ht="26.25" customHeight="1" x14ac:dyDescent="0.25">
      <c r="A610" s="324"/>
      <c r="B610" s="324"/>
      <c r="C610" s="332"/>
      <c r="D610" s="247" t="s">
        <v>166</v>
      </c>
      <c r="E610" s="124">
        <f>'Прил 11 Перечень мероприятий'!K492</f>
        <v>195</v>
      </c>
      <c r="F610" s="334"/>
    </row>
    <row r="611" spans="1:6" ht="15" customHeight="1" x14ac:dyDescent="0.25">
      <c r="A611" s="322" t="s">
        <v>439</v>
      </c>
      <c r="B611" s="322" t="s">
        <v>145</v>
      </c>
      <c r="C611" s="328" t="s">
        <v>471</v>
      </c>
      <c r="D611" s="123" t="s">
        <v>97</v>
      </c>
      <c r="E611" s="105">
        <f>E612+E613+E614+E615+E616</f>
        <v>250</v>
      </c>
      <c r="F611" s="330"/>
    </row>
    <row r="612" spans="1:6" x14ac:dyDescent="0.25">
      <c r="A612" s="323"/>
      <c r="B612" s="323"/>
      <c r="C612" s="329"/>
      <c r="D612" s="247" t="s">
        <v>9</v>
      </c>
      <c r="E612" s="124">
        <f>'Прил 11 Перечень мероприятий'!G496</f>
        <v>50</v>
      </c>
      <c r="F612" s="333"/>
    </row>
    <row r="613" spans="1:6" x14ac:dyDescent="0.25">
      <c r="A613" s="323"/>
      <c r="B613" s="323"/>
      <c r="C613" s="329"/>
      <c r="D613" s="247" t="s">
        <v>96</v>
      </c>
      <c r="E613" s="124">
        <f>'Прил 11 Перечень мероприятий'!H496</f>
        <v>50</v>
      </c>
      <c r="F613" s="333"/>
    </row>
    <row r="614" spans="1:6" x14ac:dyDescent="0.25">
      <c r="A614" s="323"/>
      <c r="B614" s="323"/>
      <c r="C614" s="329"/>
      <c r="D614" s="247" t="s">
        <v>148</v>
      </c>
      <c r="E614" s="124">
        <f>'Прил 11 Перечень мероприятий'!I496</f>
        <v>50</v>
      </c>
      <c r="F614" s="333"/>
    </row>
    <row r="615" spans="1:6" x14ac:dyDescent="0.25">
      <c r="A615" s="323"/>
      <c r="B615" s="323"/>
      <c r="C615" s="329"/>
      <c r="D615" s="247" t="s">
        <v>165</v>
      </c>
      <c r="E615" s="124">
        <f>'Прил 11 Перечень мероприятий'!J496</f>
        <v>50</v>
      </c>
      <c r="F615" s="333"/>
    </row>
    <row r="616" spans="1:6" x14ac:dyDescent="0.25">
      <c r="A616" s="324"/>
      <c r="B616" s="324"/>
      <c r="C616" s="332"/>
      <c r="D616" s="247" t="s">
        <v>166</v>
      </c>
      <c r="E616" s="124">
        <f>'Прил 11 Перечень мероприятий'!K496</f>
        <v>50</v>
      </c>
      <c r="F616" s="334"/>
    </row>
    <row r="617" spans="1:6" x14ac:dyDescent="0.25">
      <c r="A617" s="322" t="s">
        <v>440</v>
      </c>
      <c r="B617" s="322" t="s">
        <v>145</v>
      </c>
      <c r="C617" s="328" t="s">
        <v>534</v>
      </c>
      <c r="D617" s="123" t="s">
        <v>97</v>
      </c>
      <c r="E617" s="105">
        <f>E618+E619+E620+E621+E622</f>
        <v>267.5</v>
      </c>
      <c r="F617" s="330"/>
    </row>
    <row r="618" spans="1:6" x14ac:dyDescent="0.25">
      <c r="A618" s="323"/>
      <c r="B618" s="323"/>
      <c r="C618" s="329"/>
      <c r="D618" s="247" t="s">
        <v>9</v>
      </c>
      <c r="E618" s="124">
        <f>'Прил 11 Перечень мероприятий'!G500</f>
        <v>67.5</v>
      </c>
      <c r="F618" s="333"/>
    </row>
    <row r="619" spans="1:6" x14ac:dyDescent="0.25">
      <c r="A619" s="323"/>
      <c r="B619" s="323"/>
      <c r="C619" s="329"/>
      <c r="D619" s="247" t="s">
        <v>96</v>
      </c>
      <c r="E619" s="124">
        <f>'Прил 11 Перечень мероприятий'!H500</f>
        <v>50</v>
      </c>
      <c r="F619" s="333"/>
    </row>
    <row r="620" spans="1:6" x14ac:dyDescent="0.25">
      <c r="A620" s="323"/>
      <c r="B620" s="323"/>
      <c r="C620" s="329"/>
      <c r="D620" s="247" t="s">
        <v>148</v>
      </c>
      <c r="E620" s="124">
        <f>'Прил 11 Перечень мероприятий'!I500</f>
        <v>50</v>
      </c>
      <c r="F620" s="333"/>
    </row>
    <row r="621" spans="1:6" x14ac:dyDescent="0.25">
      <c r="A621" s="323"/>
      <c r="B621" s="323"/>
      <c r="C621" s="329"/>
      <c r="D621" s="247" t="s">
        <v>165</v>
      </c>
      <c r="E621" s="124">
        <f>'Прил 11 Перечень мероприятий'!J500</f>
        <v>50</v>
      </c>
      <c r="F621" s="333"/>
    </row>
    <row r="622" spans="1:6" x14ac:dyDescent="0.25">
      <c r="A622" s="324"/>
      <c r="B622" s="324"/>
      <c r="C622" s="332"/>
      <c r="D622" s="247" t="s">
        <v>166</v>
      </c>
      <c r="E622" s="124">
        <f>'Прил 11 Перечень мероприятий'!K500</f>
        <v>50</v>
      </c>
      <c r="F622" s="334"/>
    </row>
    <row r="623" spans="1:6" x14ac:dyDescent="0.25">
      <c r="A623" s="322" t="s">
        <v>480</v>
      </c>
      <c r="B623" s="322" t="s">
        <v>145</v>
      </c>
      <c r="C623" s="340" t="s">
        <v>383</v>
      </c>
      <c r="D623" s="123" t="s">
        <v>97</v>
      </c>
      <c r="E623" s="105">
        <f>E624+E625+E626+E627+E628</f>
        <v>500</v>
      </c>
      <c r="F623" s="322"/>
    </row>
    <row r="624" spans="1:6" x14ac:dyDescent="0.25">
      <c r="A624" s="323"/>
      <c r="B624" s="323"/>
      <c r="C624" s="341"/>
      <c r="D624" s="247" t="s">
        <v>9</v>
      </c>
      <c r="E624" s="124">
        <f>'Прил 11 Перечень мероприятий'!G504</f>
        <v>100</v>
      </c>
      <c r="F624" s="323"/>
    </row>
    <row r="625" spans="1:6" x14ac:dyDescent="0.25">
      <c r="A625" s="323"/>
      <c r="B625" s="323"/>
      <c r="C625" s="341"/>
      <c r="D625" s="247" t="s">
        <v>96</v>
      </c>
      <c r="E625" s="124">
        <f>'Прил 11 Перечень мероприятий'!H504</f>
        <v>100</v>
      </c>
      <c r="F625" s="323"/>
    </row>
    <row r="626" spans="1:6" x14ac:dyDescent="0.25">
      <c r="A626" s="323"/>
      <c r="B626" s="323"/>
      <c r="C626" s="341"/>
      <c r="D626" s="247" t="s">
        <v>148</v>
      </c>
      <c r="E626" s="124">
        <f>'Прил 11 Перечень мероприятий'!I504</f>
        <v>100</v>
      </c>
      <c r="F626" s="323"/>
    </row>
    <row r="627" spans="1:6" x14ac:dyDescent="0.25">
      <c r="A627" s="323"/>
      <c r="B627" s="323"/>
      <c r="C627" s="341"/>
      <c r="D627" s="247" t="s">
        <v>165</v>
      </c>
      <c r="E627" s="124">
        <f>'Прил 11 Перечень мероприятий'!J504</f>
        <v>100</v>
      </c>
      <c r="F627" s="323"/>
    </row>
    <row r="628" spans="1:6" x14ac:dyDescent="0.25">
      <c r="A628" s="324"/>
      <c r="B628" s="324"/>
      <c r="C628" s="347"/>
      <c r="D628" s="247" t="s">
        <v>166</v>
      </c>
      <c r="E628" s="124">
        <f>'Прил 11 Перечень мероприятий'!K504</f>
        <v>100</v>
      </c>
      <c r="F628" s="324"/>
    </row>
    <row r="629" spans="1:6" x14ac:dyDescent="0.25">
      <c r="A629" s="322" t="s">
        <v>481</v>
      </c>
      <c r="B629" s="322" t="s">
        <v>145</v>
      </c>
      <c r="C629" s="328" t="s">
        <v>384</v>
      </c>
      <c r="D629" s="123" t="s">
        <v>97</v>
      </c>
      <c r="E629" s="105">
        <f>E630+E631+E632+E633+E634</f>
        <v>3000</v>
      </c>
      <c r="F629" s="330"/>
    </row>
    <row r="630" spans="1:6" x14ac:dyDescent="0.25">
      <c r="A630" s="323"/>
      <c r="B630" s="323"/>
      <c r="C630" s="329"/>
      <c r="D630" s="247" t="s">
        <v>9</v>
      </c>
      <c r="E630" s="124">
        <f>'Прил 11 Перечень мероприятий'!G508</f>
        <v>600</v>
      </c>
      <c r="F630" s="333"/>
    </row>
    <row r="631" spans="1:6" x14ac:dyDescent="0.25">
      <c r="A631" s="323"/>
      <c r="B631" s="323"/>
      <c r="C631" s="329"/>
      <c r="D631" s="247" t="s">
        <v>96</v>
      </c>
      <c r="E631" s="124">
        <f>'Прил 11 Перечень мероприятий'!H508</f>
        <v>600</v>
      </c>
      <c r="F631" s="333"/>
    </row>
    <row r="632" spans="1:6" x14ac:dyDescent="0.25">
      <c r="A632" s="323"/>
      <c r="B632" s="323"/>
      <c r="C632" s="329"/>
      <c r="D632" s="247" t="s">
        <v>148</v>
      </c>
      <c r="E632" s="124">
        <f>'Прил 11 Перечень мероприятий'!I508</f>
        <v>600</v>
      </c>
      <c r="F632" s="333"/>
    </row>
    <row r="633" spans="1:6" x14ac:dyDescent="0.25">
      <c r="A633" s="323"/>
      <c r="B633" s="323"/>
      <c r="C633" s="329"/>
      <c r="D633" s="247" t="s">
        <v>165</v>
      </c>
      <c r="E633" s="124">
        <f>'Прил 11 Перечень мероприятий'!J508</f>
        <v>600</v>
      </c>
      <c r="F633" s="333"/>
    </row>
    <row r="634" spans="1:6" x14ac:dyDescent="0.25">
      <c r="A634" s="324"/>
      <c r="B634" s="324"/>
      <c r="C634" s="332"/>
      <c r="D634" s="247" t="s">
        <v>166</v>
      </c>
      <c r="E634" s="124">
        <f>'Прил 11 Перечень мероприятий'!K508</f>
        <v>600</v>
      </c>
      <c r="F634" s="334"/>
    </row>
    <row r="635" spans="1:6" x14ac:dyDescent="0.25">
      <c r="A635" s="322" t="s">
        <v>535</v>
      </c>
      <c r="B635" s="322" t="s">
        <v>145</v>
      </c>
      <c r="C635" s="328" t="s">
        <v>536</v>
      </c>
      <c r="D635" s="123" t="s">
        <v>97</v>
      </c>
      <c r="E635" s="105">
        <f>E636+E637+E638+E639+E640</f>
        <v>12.6</v>
      </c>
      <c r="F635" s="330"/>
    </row>
    <row r="636" spans="1:6" x14ac:dyDescent="0.25">
      <c r="A636" s="323"/>
      <c r="B636" s="323"/>
      <c r="C636" s="329"/>
      <c r="D636" s="247" t="s">
        <v>9</v>
      </c>
      <c r="E636" s="124">
        <f>'Прил 11 Перечень мероприятий'!G512</f>
        <v>12.6</v>
      </c>
      <c r="F636" s="333"/>
    </row>
    <row r="637" spans="1:6" x14ac:dyDescent="0.25">
      <c r="A637" s="323"/>
      <c r="B637" s="323"/>
      <c r="C637" s="329"/>
      <c r="D637" s="247" t="s">
        <v>96</v>
      </c>
      <c r="E637" s="124">
        <f>'Прил 11 Перечень мероприятий'!H512</f>
        <v>0</v>
      </c>
      <c r="F637" s="333"/>
    </row>
    <row r="638" spans="1:6" x14ac:dyDescent="0.25">
      <c r="A638" s="323"/>
      <c r="B638" s="323"/>
      <c r="C638" s="329"/>
      <c r="D638" s="247" t="s">
        <v>148</v>
      </c>
      <c r="E638" s="124">
        <f>'Прил 11 Перечень мероприятий'!I512</f>
        <v>0</v>
      </c>
      <c r="F638" s="333"/>
    </row>
    <row r="639" spans="1:6" x14ac:dyDescent="0.25">
      <c r="A639" s="323"/>
      <c r="B639" s="323"/>
      <c r="C639" s="329"/>
      <c r="D639" s="247" t="s">
        <v>165</v>
      </c>
      <c r="E639" s="124">
        <f>'Прил 11 Перечень мероприятий'!J512</f>
        <v>0</v>
      </c>
      <c r="F639" s="333"/>
    </row>
    <row r="640" spans="1:6" ht="15" customHeight="1" x14ac:dyDescent="0.25">
      <c r="A640" s="324"/>
      <c r="B640" s="324"/>
      <c r="C640" s="332"/>
      <c r="D640" s="247" t="s">
        <v>166</v>
      </c>
      <c r="E640" s="124">
        <f>'Прил 11 Перечень мероприятий'!K512</f>
        <v>0</v>
      </c>
      <c r="F640" s="334"/>
    </row>
    <row r="641" spans="1:6" x14ac:dyDescent="0.25">
      <c r="A641" s="106"/>
      <c r="B641" s="106"/>
      <c r="C641" s="106"/>
      <c r="D641" s="106"/>
      <c r="E641" s="106"/>
      <c r="F641" s="106"/>
    </row>
    <row r="642" spans="1:6" ht="15.75" x14ac:dyDescent="0.25">
      <c r="A642" s="107"/>
      <c r="B642" s="108"/>
      <c r="C642" s="108"/>
      <c r="D642" s="108"/>
      <c r="E642" s="108"/>
      <c r="F642" s="108"/>
    </row>
    <row r="643" spans="1:6" x14ac:dyDescent="0.25">
      <c r="A643" s="108"/>
      <c r="B643" s="108"/>
      <c r="C643" s="108"/>
      <c r="D643" s="108"/>
      <c r="E643" s="108"/>
      <c r="F643" s="108"/>
    </row>
    <row r="644" spans="1:6" x14ac:dyDescent="0.25">
      <c r="A644" s="108"/>
      <c r="B644" s="108"/>
      <c r="C644" s="108"/>
      <c r="D644" s="108"/>
      <c r="E644" s="108"/>
      <c r="F644" s="108"/>
    </row>
    <row r="645" spans="1:6" ht="15" customHeight="1" x14ac:dyDescent="0.25">
      <c r="A645" s="108"/>
      <c r="B645" s="108"/>
      <c r="C645" s="108"/>
      <c r="D645" s="108"/>
      <c r="E645" s="108"/>
      <c r="F645" s="108"/>
    </row>
    <row r="646" spans="1:6" x14ac:dyDescent="0.25">
      <c r="A646" s="108"/>
      <c r="B646" s="108"/>
      <c r="C646" s="108"/>
      <c r="D646" s="108"/>
      <c r="E646" s="108"/>
      <c r="F646" s="108"/>
    </row>
    <row r="647" spans="1:6" x14ac:dyDescent="0.25">
      <c r="A647" s="108"/>
      <c r="B647" s="108"/>
      <c r="C647" s="108"/>
      <c r="D647" s="108"/>
      <c r="E647" s="108"/>
      <c r="F647" s="108"/>
    </row>
    <row r="648" spans="1:6" x14ac:dyDescent="0.25">
      <c r="A648" s="108"/>
      <c r="B648" s="108"/>
      <c r="C648" s="108"/>
      <c r="D648" s="108"/>
      <c r="E648" s="108"/>
      <c r="F648" s="108"/>
    </row>
    <row r="649" spans="1:6" x14ac:dyDescent="0.25">
      <c r="A649" s="108"/>
      <c r="B649" s="108"/>
      <c r="C649" s="108"/>
      <c r="D649" s="108"/>
      <c r="E649" s="108"/>
      <c r="F649" s="108"/>
    </row>
    <row r="650" spans="1:6" x14ac:dyDescent="0.25">
      <c r="A650" s="108"/>
      <c r="B650" s="108"/>
      <c r="C650" s="108"/>
      <c r="D650" s="108"/>
      <c r="E650" s="108"/>
      <c r="F650" s="108"/>
    </row>
    <row r="651" spans="1:6" ht="15" customHeight="1" x14ac:dyDescent="0.25">
      <c r="A651" s="108"/>
      <c r="B651" s="108"/>
      <c r="C651" s="108"/>
      <c r="D651" s="108"/>
      <c r="E651" s="108"/>
      <c r="F651" s="108"/>
    </row>
    <row r="652" spans="1:6" x14ac:dyDescent="0.25">
      <c r="A652" s="108"/>
      <c r="B652" s="108"/>
      <c r="C652" s="108"/>
      <c r="D652" s="108"/>
      <c r="E652" s="108"/>
      <c r="F652" s="108"/>
    </row>
    <row r="653" spans="1:6" x14ac:dyDescent="0.25">
      <c r="A653" s="108"/>
      <c r="B653" s="108"/>
      <c r="C653" s="108"/>
      <c r="D653" s="108"/>
      <c r="E653" s="108"/>
      <c r="F653" s="108"/>
    </row>
    <row r="654" spans="1:6" x14ac:dyDescent="0.25">
      <c r="A654" s="108"/>
      <c r="B654" s="108"/>
      <c r="C654" s="108"/>
      <c r="D654" s="108"/>
      <c r="E654" s="108"/>
      <c r="F654" s="108"/>
    </row>
    <row r="655" spans="1:6" x14ac:dyDescent="0.25">
      <c r="A655" s="108"/>
      <c r="B655" s="108"/>
      <c r="C655" s="108"/>
      <c r="D655" s="108"/>
      <c r="E655" s="108"/>
      <c r="F655" s="108"/>
    </row>
    <row r="656" spans="1:6" x14ac:dyDescent="0.25">
      <c r="A656" s="108"/>
      <c r="B656" s="108"/>
      <c r="C656" s="108"/>
      <c r="D656" s="108"/>
      <c r="E656" s="108"/>
      <c r="F656" s="108"/>
    </row>
    <row r="657" spans="1:6" ht="15" customHeight="1" x14ac:dyDescent="0.25">
      <c r="A657" s="108"/>
      <c r="B657" s="108"/>
      <c r="C657" s="108"/>
      <c r="D657" s="108"/>
      <c r="E657" s="108"/>
      <c r="F657" s="108"/>
    </row>
    <row r="658" spans="1:6" x14ac:dyDescent="0.25">
      <c r="A658" s="108"/>
      <c r="B658" s="108"/>
      <c r="C658" s="108"/>
      <c r="D658" s="108"/>
      <c r="E658" s="108"/>
      <c r="F658" s="108"/>
    </row>
    <row r="659" spans="1:6" x14ac:dyDescent="0.25">
      <c r="A659" s="108"/>
      <c r="B659" s="108"/>
      <c r="C659" s="108"/>
      <c r="D659" s="108"/>
      <c r="E659" s="108"/>
      <c r="F659" s="108"/>
    </row>
    <row r="660" spans="1:6" x14ac:dyDescent="0.25">
      <c r="A660" s="108"/>
      <c r="B660" s="108"/>
      <c r="C660" s="108"/>
      <c r="D660" s="108"/>
      <c r="E660" s="108"/>
      <c r="F660" s="108"/>
    </row>
    <row r="661" spans="1:6" x14ac:dyDescent="0.25">
      <c r="A661" s="108"/>
      <c r="B661" s="108"/>
      <c r="C661" s="108"/>
      <c r="D661" s="108"/>
      <c r="E661" s="108"/>
      <c r="F661" s="108"/>
    </row>
    <row r="662" spans="1:6" x14ac:dyDescent="0.25">
      <c r="A662" s="108"/>
      <c r="B662" s="108"/>
      <c r="C662" s="108"/>
      <c r="D662" s="108"/>
      <c r="E662" s="108"/>
      <c r="F662" s="108"/>
    </row>
    <row r="663" spans="1:6" ht="15" customHeight="1" x14ac:dyDescent="0.25">
      <c r="A663" s="108"/>
      <c r="B663" s="108"/>
      <c r="C663" s="108"/>
      <c r="D663" s="108"/>
      <c r="E663" s="108"/>
      <c r="F663" s="108"/>
    </row>
    <row r="664" spans="1:6" x14ac:dyDescent="0.25">
      <c r="A664" s="108"/>
      <c r="B664" s="108"/>
      <c r="C664" s="108"/>
      <c r="D664" s="108"/>
      <c r="E664" s="108"/>
      <c r="F664" s="108"/>
    </row>
    <row r="665" spans="1:6" x14ac:dyDescent="0.25">
      <c r="A665" s="108"/>
      <c r="B665" s="108"/>
      <c r="C665" s="108"/>
      <c r="D665" s="108"/>
      <c r="E665" s="108"/>
      <c r="F665" s="108"/>
    </row>
    <row r="666" spans="1:6" x14ac:dyDescent="0.25">
      <c r="A666" s="108"/>
      <c r="B666" s="108"/>
      <c r="C666" s="108"/>
      <c r="D666" s="108"/>
      <c r="E666" s="108"/>
      <c r="F666" s="108"/>
    </row>
    <row r="667" spans="1:6" x14ac:dyDescent="0.25">
      <c r="A667" s="108"/>
      <c r="B667" s="108"/>
      <c r="C667" s="108"/>
      <c r="D667" s="108"/>
      <c r="E667" s="108"/>
      <c r="F667" s="108"/>
    </row>
    <row r="668" spans="1:6" x14ac:dyDescent="0.25">
      <c r="A668" s="108"/>
      <c r="B668" s="108"/>
      <c r="C668" s="108"/>
      <c r="D668" s="108"/>
      <c r="E668" s="108"/>
      <c r="F668" s="108"/>
    </row>
    <row r="669" spans="1:6" ht="15" customHeight="1" x14ac:dyDescent="0.25">
      <c r="A669" s="108"/>
      <c r="B669" s="108"/>
      <c r="C669" s="108"/>
      <c r="D669" s="108"/>
      <c r="E669" s="108"/>
      <c r="F669" s="108"/>
    </row>
    <row r="670" spans="1:6" x14ac:dyDescent="0.25">
      <c r="A670" s="108"/>
      <c r="B670" s="108"/>
      <c r="C670" s="108"/>
      <c r="D670" s="108"/>
      <c r="E670" s="108"/>
      <c r="F670" s="108"/>
    </row>
    <row r="671" spans="1:6" x14ac:dyDescent="0.25">
      <c r="A671" s="108"/>
      <c r="B671" s="108"/>
      <c r="C671" s="108"/>
      <c r="D671" s="108"/>
      <c r="E671" s="108"/>
      <c r="F671" s="108"/>
    </row>
    <row r="672" spans="1:6" x14ac:dyDescent="0.25">
      <c r="A672" s="108"/>
      <c r="B672" s="108"/>
      <c r="C672" s="108"/>
      <c r="D672" s="108"/>
      <c r="E672" s="108"/>
      <c r="F672" s="108"/>
    </row>
    <row r="673" spans="1:6" x14ac:dyDescent="0.25">
      <c r="A673" s="108"/>
      <c r="B673" s="108"/>
      <c r="C673" s="108"/>
      <c r="D673" s="108"/>
      <c r="E673" s="108"/>
      <c r="F673" s="108"/>
    </row>
    <row r="674" spans="1:6" x14ac:dyDescent="0.25">
      <c r="A674" s="108"/>
      <c r="B674" s="108"/>
      <c r="C674" s="108"/>
      <c r="D674" s="108"/>
      <c r="E674" s="108"/>
      <c r="F674" s="108"/>
    </row>
    <row r="675" spans="1:6" ht="15" customHeight="1" x14ac:dyDescent="0.25">
      <c r="A675" s="108"/>
      <c r="B675" s="108"/>
      <c r="C675" s="108"/>
      <c r="D675" s="108"/>
      <c r="E675" s="108"/>
      <c r="F675" s="108"/>
    </row>
    <row r="676" spans="1:6" x14ac:dyDescent="0.25">
      <c r="A676" s="108"/>
      <c r="B676" s="108"/>
      <c r="C676" s="108"/>
      <c r="D676" s="108"/>
      <c r="E676" s="108"/>
      <c r="F676" s="108"/>
    </row>
    <row r="677" spans="1:6" x14ac:dyDescent="0.25">
      <c r="A677" s="108"/>
      <c r="B677" s="108"/>
      <c r="C677" s="108"/>
      <c r="D677" s="108"/>
      <c r="E677" s="108"/>
      <c r="F677" s="108"/>
    </row>
    <row r="678" spans="1:6" x14ac:dyDescent="0.25">
      <c r="A678" s="108"/>
      <c r="B678" s="108"/>
      <c r="C678" s="108"/>
      <c r="D678" s="108"/>
      <c r="E678" s="108"/>
      <c r="F678" s="108"/>
    </row>
    <row r="679" spans="1:6" x14ac:dyDescent="0.25">
      <c r="A679" s="108"/>
      <c r="B679" s="108"/>
      <c r="C679" s="108"/>
      <c r="D679" s="108"/>
      <c r="E679" s="108"/>
      <c r="F679" s="108"/>
    </row>
    <row r="680" spans="1:6" x14ac:dyDescent="0.25">
      <c r="A680" s="108"/>
      <c r="B680" s="108"/>
      <c r="C680" s="108"/>
      <c r="D680" s="108"/>
      <c r="E680" s="108"/>
      <c r="F680" s="108"/>
    </row>
    <row r="681" spans="1:6" ht="15" customHeight="1" x14ac:dyDescent="0.25">
      <c r="A681" s="108"/>
      <c r="B681" s="108"/>
      <c r="C681" s="108"/>
      <c r="D681" s="108"/>
      <c r="E681" s="108"/>
      <c r="F681" s="108"/>
    </row>
    <row r="682" spans="1:6" x14ac:dyDescent="0.25">
      <c r="A682" s="108"/>
      <c r="B682" s="108"/>
      <c r="C682" s="108"/>
      <c r="D682" s="108"/>
      <c r="E682" s="108"/>
      <c r="F682" s="108"/>
    </row>
    <row r="683" spans="1:6" x14ac:dyDescent="0.25">
      <c r="A683" s="108"/>
      <c r="B683" s="108"/>
      <c r="C683" s="108"/>
      <c r="D683" s="108"/>
      <c r="E683" s="108"/>
      <c r="F683" s="108"/>
    </row>
    <row r="684" spans="1:6" x14ac:dyDescent="0.25">
      <c r="A684" s="108"/>
      <c r="B684" s="108"/>
      <c r="C684" s="108"/>
      <c r="D684" s="108"/>
      <c r="E684" s="108"/>
      <c r="F684" s="108"/>
    </row>
    <row r="685" spans="1:6" x14ac:dyDescent="0.25">
      <c r="A685" s="108"/>
      <c r="B685" s="108"/>
      <c r="C685" s="108"/>
      <c r="D685" s="108"/>
      <c r="E685" s="108"/>
      <c r="F685" s="108"/>
    </row>
    <row r="686" spans="1:6" x14ac:dyDescent="0.25">
      <c r="A686" s="108"/>
      <c r="B686" s="108"/>
      <c r="C686" s="108"/>
      <c r="D686" s="108"/>
      <c r="E686" s="108"/>
      <c r="F686" s="108"/>
    </row>
    <row r="687" spans="1:6" ht="15" customHeight="1" x14ac:dyDescent="0.25">
      <c r="A687" s="108"/>
      <c r="B687" s="108"/>
      <c r="C687" s="108"/>
      <c r="D687" s="108"/>
      <c r="E687" s="108"/>
      <c r="F687" s="108"/>
    </row>
    <row r="688" spans="1:6" x14ac:dyDescent="0.25">
      <c r="A688" s="108"/>
      <c r="B688" s="108"/>
      <c r="C688" s="108"/>
      <c r="D688" s="108"/>
      <c r="E688" s="108"/>
      <c r="F688" s="108"/>
    </row>
    <row r="689" spans="1:6" x14ac:dyDescent="0.25">
      <c r="A689" s="108"/>
      <c r="B689" s="108"/>
      <c r="C689" s="108"/>
      <c r="D689" s="108"/>
      <c r="E689" s="108"/>
      <c r="F689" s="108"/>
    </row>
    <row r="690" spans="1:6" x14ac:dyDescent="0.25">
      <c r="A690" s="108"/>
      <c r="B690" s="108"/>
      <c r="C690" s="108"/>
      <c r="D690" s="108"/>
      <c r="E690" s="108"/>
      <c r="F690" s="108"/>
    </row>
    <row r="691" spans="1:6" x14ac:dyDescent="0.25">
      <c r="A691" s="108"/>
      <c r="B691" s="108"/>
      <c r="C691" s="108"/>
      <c r="D691" s="108"/>
      <c r="E691" s="108"/>
      <c r="F691" s="108"/>
    </row>
    <row r="692" spans="1:6" x14ac:dyDescent="0.25">
      <c r="A692" s="108"/>
      <c r="B692" s="108"/>
      <c r="C692" s="108"/>
      <c r="D692" s="108"/>
      <c r="E692" s="108"/>
      <c r="F692" s="108"/>
    </row>
    <row r="693" spans="1:6" ht="15" customHeight="1" x14ac:dyDescent="0.25">
      <c r="A693" s="108"/>
      <c r="B693" s="108"/>
      <c r="C693" s="108"/>
      <c r="D693" s="108"/>
      <c r="E693" s="108"/>
      <c r="F693" s="108"/>
    </row>
    <row r="694" spans="1:6" x14ac:dyDescent="0.25">
      <c r="A694" s="108"/>
      <c r="B694" s="108"/>
      <c r="C694" s="108"/>
      <c r="D694" s="108"/>
      <c r="E694" s="108"/>
      <c r="F694" s="108"/>
    </row>
    <row r="695" spans="1:6" x14ac:dyDescent="0.25">
      <c r="A695" s="108"/>
      <c r="B695" s="108"/>
      <c r="C695" s="108"/>
      <c r="D695" s="108"/>
      <c r="E695" s="108"/>
      <c r="F695" s="108"/>
    </row>
    <row r="696" spans="1:6" x14ac:dyDescent="0.25">
      <c r="A696" s="108"/>
      <c r="B696" s="108"/>
      <c r="C696" s="108"/>
      <c r="D696" s="108"/>
      <c r="E696" s="108"/>
      <c r="F696" s="108"/>
    </row>
    <row r="697" spans="1:6" x14ac:dyDescent="0.25">
      <c r="A697" s="108"/>
      <c r="B697" s="108"/>
      <c r="C697" s="108"/>
      <c r="D697" s="108"/>
      <c r="E697" s="108"/>
      <c r="F697" s="108"/>
    </row>
    <row r="698" spans="1:6" x14ac:dyDescent="0.25">
      <c r="A698" s="108"/>
      <c r="B698" s="108"/>
      <c r="C698" s="108"/>
      <c r="D698" s="108"/>
      <c r="E698" s="108"/>
      <c r="F698" s="108"/>
    </row>
    <row r="699" spans="1:6" x14ac:dyDescent="0.25">
      <c r="A699" s="108"/>
      <c r="B699" s="108"/>
      <c r="C699" s="108"/>
      <c r="D699" s="108"/>
      <c r="E699" s="108"/>
      <c r="F699" s="108"/>
    </row>
    <row r="700" spans="1:6" x14ac:dyDescent="0.25">
      <c r="A700" s="108"/>
      <c r="B700" s="108"/>
      <c r="C700" s="108"/>
      <c r="D700" s="108"/>
      <c r="E700" s="108"/>
      <c r="F700" s="108"/>
    </row>
    <row r="701" spans="1:6" x14ac:dyDescent="0.25">
      <c r="A701" s="108"/>
      <c r="B701" s="108"/>
      <c r="C701" s="108"/>
      <c r="D701" s="108"/>
      <c r="E701" s="108"/>
      <c r="F701" s="108"/>
    </row>
    <row r="702" spans="1:6" x14ac:dyDescent="0.25">
      <c r="A702" s="108"/>
      <c r="B702" s="108"/>
      <c r="C702" s="108"/>
      <c r="D702" s="108"/>
      <c r="E702" s="108"/>
      <c r="F702" s="108"/>
    </row>
    <row r="703" spans="1:6" x14ac:dyDescent="0.25">
      <c r="A703" s="108"/>
      <c r="B703" s="108"/>
      <c r="C703" s="108"/>
      <c r="D703" s="108"/>
      <c r="E703" s="108"/>
      <c r="F703" s="108"/>
    </row>
    <row r="704" spans="1:6" x14ac:dyDescent="0.25">
      <c r="A704" s="108"/>
      <c r="B704" s="108"/>
      <c r="C704" s="108"/>
      <c r="D704" s="108"/>
      <c r="E704" s="108"/>
      <c r="F704" s="108"/>
    </row>
    <row r="705" spans="1:6" x14ac:dyDescent="0.25">
      <c r="A705" s="108"/>
      <c r="B705" s="108"/>
      <c r="C705" s="108"/>
      <c r="D705" s="108"/>
      <c r="E705" s="108"/>
      <c r="F705" s="108"/>
    </row>
    <row r="706" spans="1:6" x14ac:dyDescent="0.25">
      <c r="A706" s="108"/>
      <c r="B706" s="108"/>
      <c r="C706" s="108"/>
      <c r="D706" s="108"/>
      <c r="E706" s="108"/>
      <c r="F706" s="108"/>
    </row>
    <row r="707" spans="1:6" x14ac:dyDescent="0.25">
      <c r="A707" s="108"/>
      <c r="B707" s="108"/>
      <c r="C707" s="108"/>
      <c r="D707" s="108"/>
      <c r="E707" s="108"/>
      <c r="F707" s="108"/>
    </row>
    <row r="708" spans="1:6" x14ac:dyDescent="0.25">
      <c r="A708" s="108"/>
      <c r="B708" s="108"/>
      <c r="C708" s="108"/>
      <c r="D708" s="108"/>
      <c r="E708" s="108"/>
      <c r="F708" s="108"/>
    </row>
    <row r="709" spans="1:6" x14ac:dyDescent="0.25">
      <c r="A709" s="108"/>
      <c r="B709" s="108"/>
      <c r="C709" s="108"/>
      <c r="D709" s="108"/>
      <c r="E709" s="108"/>
      <c r="F709" s="108"/>
    </row>
    <row r="710" spans="1:6" x14ac:dyDescent="0.25">
      <c r="A710" s="108"/>
      <c r="B710" s="108"/>
      <c r="C710" s="108"/>
      <c r="D710" s="108"/>
      <c r="E710" s="108"/>
      <c r="F710" s="108"/>
    </row>
    <row r="711" spans="1:6" x14ac:dyDescent="0.25">
      <c r="A711" s="108"/>
      <c r="B711" s="108"/>
      <c r="C711" s="108"/>
      <c r="D711" s="108"/>
      <c r="E711" s="108"/>
      <c r="F711" s="108"/>
    </row>
    <row r="712" spans="1:6" x14ac:dyDescent="0.25">
      <c r="A712" s="108"/>
      <c r="B712" s="108"/>
      <c r="C712" s="108"/>
      <c r="D712" s="108"/>
      <c r="E712" s="108"/>
      <c r="F712" s="108"/>
    </row>
    <row r="713" spans="1:6" x14ac:dyDescent="0.25">
      <c r="A713" s="108"/>
      <c r="B713" s="108"/>
      <c r="C713" s="108"/>
      <c r="D713" s="108"/>
      <c r="E713" s="108"/>
      <c r="F713" s="108"/>
    </row>
    <row r="714" spans="1:6" x14ac:dyDescent="0.25">
      <c r="A714" s="108"/>
      <c r="B714" s="108"/>
      <c r="C714" s="108"/>
      <c r="D714" s="108"/>
      <c r="E714" s="108"/>
      <c r="F714" s="108"/>
    </row>
    <row r="715" spans="1:6" x14ac:dyDescent="0.25">
      <c r="A715" s="108"/>
      <c r="B715" s="108"/>
      <c r="C715" s="108"/>
      <c r="D715" s="108"/>
      <c r="E715" s="108"/>
      <c r="F715" s="108"/>
    </row>
    <row r="716" spans="1:6" x14ac:dyDescent="0.25">
      <c r="A716" s="108"/>
      <c r="B716" s="108"/>
      <c r="C716" s="108"/>
      <c r="D716" s="108"/>
      <c r="E716" s="108"/>
      <c r="F716" s="108"/>
    </row>
    <row r="717" spans="1:6" x14ac:dyDescent="0.25">
      <c r="A717" s="108"/>
      <c r="B717" s="108"/>
      <c r="C717" s="108"/>
      <c r="D717" s="108"/>
      <c r="E717" s="108"/>
      <c r="F717" s="108"/>
    </row>
    <row r="718" spans="1:6" x14ac:dyDescent="0.25">
      <c r="A718" s="108"/>
      <c r="B718" s="108"/>
      <c r="C718" s="108"/>
      <c r="D718" s="108"/>
      <c r="E718" s="108"/>
      <c r="F718" s="108"/>
    </row>
    <row r="719" spans="1:6" x14ac:dyDescent="0.25">
      <c r="A719" s="108"/>
      <c r="B719" s="108"/>
      <c r="C719" s="108"/>
      <c r="D719" s="108"/>
      <c r="E719" s="108"/>
      <c r="F719" s="108"/>
    </row>
    <row r="720" spans="1:6" x14ac:dyDescent="0.25">
      <c r="A720" s="108"/>
      <c r="B720" s="108"/>
      <c r="C720" s="108"/>
      <c r="D720" s="108"/>
      <c r="E720" s="108"/>
      <c r="F720" s="108"/>
    </row>
    <row r="721" spans="1:6" x14ac:dyDescent="0.25">
      <c r="A721" s="108"/>
      <c r="B721" s="108"/>
      <c r="C721" s="108"/>
      <c r="D721" s="108"/>
      <c r="E721" s="108"/>
      <c r="F721" s="108"/>
    </row>
    <row r="722" spans="1:6" x14ac:dyDescent="0.25">
      <c r="A722" s="108"/>
      <c r="B722" s="108"/>
      <c r="C722" s="108"/>
      <c r="D722" s="108"/>
      <c r="E722" s="108"/>
      <c r="F722" s="108"/>
    </row>
    <row r="723" spans="1:6" x14ac:dyDescent="0.25">
      <c r="A723" s="108"/>
      <c r="B723" s="108"/>
      <c r="C723" s="108"/>
      <c r="D723" s="108"/>
      <c r="E723" s="108"/>
      <c r="F723" s="108"/>
    </row>
    <row r="724" spans="1:6" x14ac:dyDescent="0.25">
      <c r="A724" s="108"/>
      <c r="B724" s="108"/>
      <c r="C724" s="108"/>
      <c r="D724" s="108"/>
      <c r="E724" s="108"/>
      <c r="F724" s="108"/>
    </row>
    <row r="725" spans="1:6" x14ac:dyDescent="0.25">
      <c r="A725" s="108"/>
      <c r="B725" s="108"/>
      <c r="C725" s="108"/>
      <c r="D725" s="108"/>
      <c r="E725" s="108"/>
      <c r="F725" s="108"/>
    </row>
    <row r="726" spans="1:6" x14ac:dyDescent="0.25">
      <c r="A726" s="108"/>
      <c r="B726" s="108"/>
      <c r="C726" s="108"/>
      <c r="D726" s="108"/>
      <c r="E726" s="108"/>
      <c r="F726" s="108"/>
    </row>
    <row r="727" spans="1:6" x14ac:dyDescent="0.25">
      <c r="A727" s="108"/>
      <c r="B727" s="108"/>
      <c r="C727" s="108"/>
      <c r="D727" s="108"/>
      <c r="E727" s="108"/>
      <c r="F727" s="108"/>
    </row>
    <row r="728" spans="1:6" x14ac:dyDescent="0.25">
      <c r="A728" s="108"/>
      <c r="B728" s="108"/>
      <c r="C728" s="108"/>
      <c r="D728" s="108"/>
      <c r="E728" s="108"/>
      <c r="F728" s="108"/>
    </row>
    <row r="729" spans="1:6" x14ac:dyDescent="0.25">
      <c r="A729" s="108"/>
      <c r="B729" s="108"/>
      <c r="C729" s="108"/>
      <c r="D729" s="108"/>
      <c r="E729" s="108"/>
      <c r="F729" s="108"/>
    </row>
    <row r="730" spans="1:6" x14ac:dyDescent="0.25">
      <c r="A730" s="108"/>
      <c r="B730" s="108"/>
      <c r="C730" s="108"/>
      <c r="D730" s="108"/>
      <c r="E730" s="108"/>
      <c r="F730" s="108"/>
    </row>
    <row r="731" spans="1:6" x14ac:dyDescent="0.25">
      <c r="A731" s="108"/>
      <c r="B731" s="108"/>
      <c r="C731" s="108"/>
      <c r="D731" s="108"/>
      <c r="E731" s="108"/>
      <c r="F731" s="108"/>
    </row>
    <row r="732" spans="1:6" x14ac:dyDescent="0.25">
      <c r="A732" s="108"/>
      <c r="B732" s="108"/>
      <c r="C732" s="108"/>
      <c r="D732" s="108"/>
      <c r="E732" s="108"/>
      <c r="F732" s="108"/>
    </row>
    <row r="733" spans="1:6" x14ac:dyDescent="0.25">
      <c r="A733" s="108"/>
      <c r="B733" s="108"/>
      <c r="C733" s="108"/>
      <c r="D733" s="108"/>
      <c r="E733" s="108"/>
      <c r="F733" s="108"/>
    </row>
    <row r="734" spans="1:6" x14ac:dyDescent="0.25">
      <c r="A734" s="108"/>
      <c r="B734" s="108"/>
      <c r="C734" s="108"/>
      <c r="D734" s="108"/>
      <c r="E734" s="108"/>
      <c r="F734" s="108"/>
    </row>
    <row r="735" spans="1:6" x14ac:dyDescent="0.25">
      <c r="A735" s="108"/>
      <c r="B735" s="108"/>
      <c r="C735" s="108"/>
      <c r="D735" s="108"/>
      <c r="E735" s="108"/>
      <c r="F735" s="108"/>
    </row>
    <row r="736" spans="1:6" x14ac:dyDescent="0.25">
      <c r="A736" s="108"/>
      <c r="B736" s="108"/>
      <c r="C736" s="108"/>
      <c r="D736" s="108"/>
      <c r="E736" s="108"/>
      <c r="F736" s="108"/>
    </row>
    <row r="737" spans="1:6" x14ac:dyDescent="0.25">
      <c r="A737" s="108"/>
      <c r="B737" s="108"/>
      <c r="C737" s="108"/>
      <c r="D737" s="108"/>
      <c r="E737" s="108"/>
      <c r="F737" s="108"/>
    </row>
    <row r="738" spans="1:6" x14ac:dyDescent="0.25">
      <c r="A738" s="108"/>
      <c r="B738" s="108"/>
      <c r="C738" s="108"/>
      <c r="D738" s="108"/>
      <c r="E738" s="108"/>
      <c r="F738" s="108"/>
    </row>
    <row r="739" spans="1:6" x14ac:dyDescent="0.25">
      <c r="A739" s="108"/>
      <c r="B739" s="108"/>
      <c r="C739" s="108"/>
      <c r="D739" s="108"/>
      <c r="E739" s="108"/>
      <c r="F739" s="108"/>
    </row>
    <row r="740" spans="1:6" x14ac:dyDescent="0.25">
      <c r="A740" s="108"/>
      <c r="B740" s="108"/>
      <c r="C740" s="108"/>
      <c r="D740" s="108"/>
      <c r="E740" s="108"/>
      <c r="F740" s="108"/>
    </row>
    <row r="741" spans="1:6" x14ac:dyDescent="0.25">
      <c r="A741" s="108"/>
      <c r="B741" s="108"/>
      <c r="C741" s="108"/>
      <c r="D741" s="108"/>
      <c r="E741" s="108"/>
      <c r="F741" s="108"/>
    </row>
    <row r="742" spans="1:6" x14ac:dyDescent="0.25">
      <c r="A742" s="108"/>
      <c r="B742" s="108"/>
      <c r="C742" s="108"/>
      <c r="D742" s="108"/>
      <c r="E742" s="108"/>
      <c r="F742" s="108"/>
    </row>
    <row r="743" spans="1:6" x14ac:dyDescent="0.25">
      <c r="A743" s="108"/>
      <c r="B743" s="108"/>
      <c r="C743" s="108"/>
      <c r="D743" s="108"/>
      <c r="E743" s="108"/>
      <c r="F743" s="108"/>
    </row>
    <row r="744" spans="1:6" x14ac:dyDescent="0.25">
      <c r="A744" s="108"/>
      <c r="B744" s="108"/>
      <c r="C744" s="108"/>
      <c r="D744" s="108"/>
      <c r="E744" s="108"/>
      <c r="F744" s="108"/>
    </row>
    <row r="745" spans="1:6" x14ac:dyDescent="0.25">
      <c r="A745" s="108"/>
      <c r="B745" s="108"/>
      <c r="C745" s="108"/>
      <c r="D745" s="108"/>
      <c r="E745" s="108"/>
      <c r="F745" s="108"/>
    </row>
    <row r="746" spans="1:6" x14ac:dyDescent="0.25">
      <c r="A746" s="108"/>
      <c r="B746" s="108"/>
      <c r="C746" s="108"/>
      <c r="D746" s="108"/>
      <c r="E746" s="108"/>
      <c r="F746" s="108"/>
    </row>
    <row r="747" spans="1:6" x14ac:dyDescent="0.25">
      <c r="A747" s="108"/>
      <c r="B747" s="108"/>
      <c r="C747" s="108"/>
      <c r="D747" s="108"/>
      <c r="E747" s="108"/>
      <c r="F747" s="108"/>
    </row>
    <row r="748" spans="1:6" x14ac:dyDescent="0.25">
      <c r="A748" s="108"/>
      <c r="B748" s="108"/>
      <c r="C748" s="108"/>
      <c r="D748" s="108"/>
      <c r="E748" s="108"/>
      <c r="F748" s="108"/>
    </row>
    <row r="749" spans="1:6" x14ac:dyDescent="0.25">
      <c r="A749" s="108"/>
      <c r="B749" s="108"/>
      <c r="C749" s="108"/>
      <c r="D749" s="108"/>
      <c r="E749" s="108"/>
      <c r="F749" s="108"/>
    </row>
    <row r="750" spans="1:6" x14ac:dyDescent="0.25">
      <c r="A750" s="108"/>
      <c r="B750" s="108"/>
      <c r="C750" s="108"/>
      <c r="D750" s="108"/>
      <c r="E750" s="108"/>
      <c r="F750" s="108"/>
    </row>
    <row r="751" spans="1:6" x14ac:dyDescent="0.25">
      <c r="A751" s="108"/>
      <c r="B751" s="108"/>
      <c r="C751" s="108"/>
      <c r="D751" s="108"/>
      <c r="E751" s="108"/>
      <c r="F751" s="108"/>
    </row>
    <row r="752" spans="1:6" x14ac:dyDescent="0.25">
      <c r="A752" s="108"/>
      <c r="B752" s="108"/>
      <c r="C752" s="108"/>
      <c r="D752" s="108"/>
      <c r="E752" s="108"/>
      <c r="F752" s="108"/>
    </row>
    <row r="753" spans="1:6" x14ac:dyDescent="0.25">
      <c r="A753" s="108"/>
      <c r="B753" s="108"/>
      <c r="C753" s="108"/>
      <c r="D753" s="108"/>
      <c r="E753" s="108"/>
      <c r="F753" s="108"/>
    </row>
    <row r="754" spans="1:6" x14ac:dyDescent="0.25">
      <c r="A754" s="108"/>
      <c r="B754" s="108"/>
      <c r="C754" s="108"/>
      <c r="D754" s="108"/>
      <c r="E754" s="108"/>
      <c r="F754" s="108"/>
    </row>
    <row r="755" spans="1:6" x14ac:dyDescent="0.25">
      <c r="A755" s="108"/>
      <c r="B755" s="108"/>
      <c r="C755" s="108"/>
      <c r="D755" s="108"/>
      <c r="E755" s="108"/>
      <c r="F755" s="108"/>
    </row>
    <row r="756" spans="1:6" x14ac:dyDescent="0.25">
      <c r="A756" s="108"/>
      <c r="B756" s="108"/>
      <c r="C756" s="108"/>
      <c r="D756" s="108"/>
      <c r="E756" s="108"/>
      <c r="F756" s="108"/>
    </row>
    <row r="757" spans="1:6" x14ac:dyDescent="0.25">
      <c r="A757" s="108"/>
      <c r="B757" s="108"/>
      <c r="C757" s="108"/>
      <c r="D757" s="108"/>
      <c r="E757" s="108"/>
      <c r="F757" s="108"/>
    </row>
    <row r="758" spans="1:6" x14ac:dyDescent="0.25">
      <c r="A758" s="108"/>
      <c r="B758" s="108"/>
      <c r="C758" s="108"/>
      <c r="D758" s="108"/>
      <c r="E758" s="108"/>
      <c r="F758" s="108"/>
    </row>
    <row r="759" spans="1:6" x14ac:dyDescent="0.25">
      <c r="A759" s="108"/>
      <c r="B759" s="108"/>
      <c r="C759" s="108"/>
      <c r="D759" s="108"/>
      <c r="E759" s="108"/>
      <c r="F759" s="108"/>
    </row>
    <row r="760" spans="1:6" x14ac:dyDescent="0.25">
      <c r="A760" s="108"/>
      <c r="B760" s="108"/>
      <c r="C760" s="108"/>
      <c r="D760" s="108"/>
      <c r="E760" s="108"/>
      <c r="F760" s="108"/>
    </row>
    <row r="761" spans="1:6" x14ac:dyDescent="0.25">
      <c r="A761" s="108"/>
      <c r="B761" s="108"/>
      <c r="C761" s="108"/>
      <c r="D761" s="108"/>
      <c r="E761" s="108"/>
      <c r="F761" s="108"/>
    </row>
    <row r="762" spans="1:6" x14ac:dyDescent="0.25">
      <c r="A762" s="108"/>
      <c r="B762" s="108"/>
      <c r="C762" s="108"/>
      <c r="D762" s="108"/>
      <c r="E762" s="108"/>
      <c r="F762" s="108"/>
    </row>
    <row r="763" spans="1:6" x14ac:dyDescent="0.25">
      <c r="A763" s="108"/>
      <c r="B763" s="108"/>
      <c r="C763" s="108"/>
      <c r="D763" s="108"/>
      <c r="E763" s="108"/>
      <c r="F763" s="108"/>
    </row>
    <row r="764" spans="1:6" x14ac:dyDescent="0.25">
      <c r="A764" s="108"/>
      <c r="B764" s="108"/>
      <c r="C764" s="108"/>
      <c r="D764" s="108"/>
      <c r="E764" s="108"/>
      <c r="F764" s="108"/>
    </row>
    <row r="765" spans="1:6" x14ac:dyDescent="0.25">
      <c r="A765" s="108"/>
      <c r="B765" s="108"/>
      <c r="C765" s="108"/>
      <c r="D765" s="108"/>
      <c r="E765" s="108"/>
      <c r="F765" s="108"/>
    </row>
    <row r="766" spans="1:6" x14ac:dyDescent="0.25">
      <c r="A766" s="108"/>
      <c r="B766" s="108"/>
      <c r="C766" s="108"/>
      <c r="D766" s="108"/>
      <c r="E766" s="108"/>
      <c r="F766" s="108"/>
    </row>
    <row r="767" spans="1:6" x14ac:dyDescent="0.25">
      <c r="A767" s="108"/>
      <c r="B767" s="108"/>
      <c r="C767" s="108"/>
      <c r="D767" s="108"/>
      <c r="E767" s="108"/>
      <c r="F767" s="108"/>
    </row>
    <row r="768" spans="1:6" x14ac:dyDescent="0.25">
      <c r="A768" s="108"/>
      <c r="B768" s="108"/>
      <c r="C768" s="108"/>
      <c r="D768" s="108"/>
      <c r="E768" s="108"/>
      <c r="F768" s="108"/>
    </row>
    <row r="769" spans="1:6" x14ac:dyDescent="0.25">
      <c r="A769" s="108"/>
      <c r="B769" s="108"/>
      <c r="C769" s="108"/>
      <c r="D769" s="108"/>
      <c r="E769" s="108"/>
      <c r="F769" s="108"/>
    </row>
    <row r="770" spans="1:6" x14ac:dyDescent="0.25">
      <c r="A770" s="108"/>
      <c r="B770" s="108"/>
      <c r="C770" s="108"/>
      <c r="D770" s="108"/>
      <c r="E770" s="108"/>
      <c r="F770" s="108"/>
    </row>
    <row r="771" spans="1:6" x14ac:dyDescent="0.25">
      <c r="A771" s="108"/>
      <c r="B771" s="108"/>
      <c r="C771" s="108"/>
      <c r="D771" s="108"/>
      <c r="E771" s="108"/>
      <c r="F771" s="108"/>
    </row>
    <row r="772" spans="1:6" x14ac:dyDescent="0.25">
      <c r="A772" s="108"/>
      <c r="B772" s="108"/>
      <c r="C772" s="108"/>
      <c r="D772" s="108"/>
      <c r="E772" s="108"/>
      <c r="F772" s="108"/>
    </row>
    <row r="773" spans="1:6" x14ac:dyDescent="0.25">
      <c r="A773" s="108"/>
      <c r="B773" s="108"/>
      <c r="C773" s="108"/>
      <c r="D773" s="108"/>
      <c r="E773" s="108"/>
      <c r="F773" s="108"/>
    </row>
    <row r="774" spans="1:6" x14ac:dyDescent="0.25">
      <c r="A774" s="108"/>
      <c r="B774" s="108"/>
      <c r="C774" s="108"/>
      <c r="D774" s="108"/>
      <c r="E774" s="108"/>
      <c r="F774" s="108"/>
    </row>
    <row r="775" spans="1:6" x14ac:dyDescent="0.25">
      <c r="A775" s="108"/>
      <c r="B775" s="108"/>
      <c r="C775" s="108"/>
      <c r="D775" s="108"/>
      <c r="E775" s="108"/>
      <c r="F775" s="108"/>
    </row>
    <row r="776" spans="1:6" x14ac:dyDescent="0.25">
      <c r="A776" s="108"/>
      <c r="B776" s="108"/>
      <c r="C776" s="108"/>
      <c r="D776" s="108"/>
      <c r="E776" s="108"/>
      <c r="F776" s="108"/>
    </row>
    <row r="777" spans="1:6" x14ac:dyDescent="0.25">
      <c r="A777" s="108"/>
      <c r="B777" s="108"/>
      <c r="C777" s="108"/>
      <c r="D777" s="108"/>
      <c r="E777" s="108"/>
      <c r="F777" s="108"/>
    </row>
    <row r="778" spans="1:6" x14ac:dyDescent="0.25">
      <c r="A778" s="108"/>
      <c r="B778" s="108"/>
      <c r="C778" s="108"/>
      <c r="D778" s="108"/>
      <c r="E778" s="108"/>
      <c r="F778" s="108"/>
    </row>
    <row r="779" spans="1:6" x14ac:dyDescent="0.25">
      <c r="A779" s="108"/>
      <c r="B779" s="108"/>
      <c r="C779" s="108"/>
      <c r="D779" s="108"/>
      <c r="E779" s="108"/>
      <c r="F779" s="108"/>
    </row>
    <row r="780" spans="1:6" x14ac:dyDescent="0.25">
      <c r="A780" s="108"/>
      <c r="B780" s="108"/>
      <c r="C780" s="108"/>
      <c r="D780" s="108"/>
      <c r="E780" s="108"/>
      <c r="F780" s="108"/>
    </row>
    <row r="781" spans="1:6" x14ac:dyDescent="0.25">
      <c r="A781" s="108"/>
      <c r="B781" s="108"/>
      <c r="C781" s="108"/>
      <c r="D781" s="108"/>
      <c r="E781" s="108"/>
      <c r="F781" s="108"/>
    </row>
    <row r="782" spans="1:6" x14ac:dyDescent="0.25">
      <c r="A782" s="108"/>
      <c r="B782" s="108"/>
      <c r="C782" s="108"/>
      <c r="D782" s="108"/>
      <c r="E782" s="108"/>
      <c r="F782" s="108"/>
    </row>
    <row r="783" spans="1:6" x14ac:dyDescent="0.25">
      <c r="A783" s="108"/>
      <c r="B783" s="108"/>
      <c r="C783" s="108"/>
      <c r="D783" s="108"/>
      <c r="E783" s="108"/>
      <c r="F783" s="108"/>
    </row>
    <row r="784" spans="1:6" x14ac:dyDescent="0.25">
      <c r="A784" s="108"/>
      <c r="B784" s="108"/>
      <c r="C784" s="108"/>
      <c r="D784" s="108"/>
      <c r="E784" s="108"/>
      <c r="F784" s="108"/>
    </row>
    <row r="785" spans="1:6" x14ac:dyDescent="0.25">
      <c r="A785" s="108"/>
      <c r="B785" s="108"/>
      <c r="C785" s="108"/>
      <c r="D785" s="108"/>
      <c r="E785" s="108"/>
      <c r="F785" s="108"/>
    </row>
    <row r="786" spans="1:6" x14ac:dyDescent="0.25">
      <c r="A786" s="108"/>
      <c r="B786" s="108"/>
      <c r="C786" s="108"/>
      <c r="D786" s="108"/>
      <c r="E786" s="108"/>
      <c r="F786" s="108"/>
    </row>
    <row r="787" spans="1:6" x14ac:dyDescent="0.25">
      <c r="A787" s="108"/>
      <c r="B787" s="108"/>
      <c r="C787" s="108"/>
      <c r="D787" s="108"/>
      <c r="E787" s="108"/>
      <c r="F787" s="108"/>
    </row>
    <row r="788" spans="1:6" x14ac:dyDescent="0.25">
      <c r="A788" s="108"/>
      <c r="B788" s="108"/>
      <c r="C788" s="108"/>
      <c r="D788" s="108"/>
      <c r="E788" s="108"/>
      <c r="F788" s="108"/>
    </row>
    <row r="789" spans="1:6" x14ac:dyDescent="0.25">
      <c r="A789" s="108"/>
      <c r="B789" s="108"/>
      <c r="C789" s="108"/>
      <c r="D789" s="108"/>
      <c r="E789" s="108"/>
      <c r="F789" s="108"/>
    </row>
  </sheetData>
  <mergeCells count="414">
    <mergeCell ref="A635:A640"/>
    <mergeCell ref="B635:B640"/>
    <mergeCell ref="C635:C640"/>
    <mergeCell ref="F635:F640"/>
    <mergeCell ref="B343:B348"/>
    <mergeCell ref="C343:C348"/>
    <mergeCell ref="F343:F348"/>
    <mergeCell ref="A452:A457"/>
    <mergeCell ref="B452:B457"/>
    <mergeCell ref="C452:C457"/>
    <mergeCell ref="F452:F457"/>
    <mergeCell ref="F458:F463"/>
    <mergeCell ref="B398:B403"/>
    <mergeCell ref="A355:A360"/>
    <mergeCell ref="B355:B360"/>
    <mergeCell ref="C355:C360"/>
    <mergeCell ref="F355:F360"/>
    <mergeCell ref="A361:A366"/>
    <mergeCell ref="B361:B366"/>
    <mergeCell ref="A343:A348"/>
    <mergeCell ref="A623:A628"/>
    <mergeCell ref="B623:B628"/>
    <mergeCell ref="C623:C628"/>
    <mergeCell ref="F623:F628"/>
    <mergeCell ref="F150:F155"/>
    <mergeCell ref="A186:A191"/>
    <mergeCell ref="A544:A549"/>
    <mergeCell ref="B544:B549"/>
    <mergeCell ref="C544:C549"/>
    <mergeCell ref="F544:F549"/>
    <mergeCell ref="F23:F28"/>
    <mergeCell ref="A113:A118"/>
    <mergeCell ref="B113:B118"/>
    <mergeCell ref="C113:C118"/>
    <mergeCell ref="F113:F118"/>
    <mergeCell ref="C192:C209"/>
    <mergeCell ref="B198:B203"/>
    <mergeCell ref="B204:B209"/>
    <mergeCell ref="A222:A227"/>
    <mergeCell ref="B222:B227"/>
    <mergeCell ref="C222:C227"/>
    <mergeCell ref="F222:F227"/>
    <mergeCell ref="A144:A149"/>
    <mergeCell ref="B144:B149"/>
    <mergeCell ref="C144:C149"/>
    <mergeCell ref="C89:C94"/>
    <mergeCell ref="C101:C106"/>
    <mergeCell ref="F101:F106"/>
    <mergeCell ref="F144:F149"/>
    <mergeCell ref="A150:A155"/>
    <mergeCell ref="A337:A342"/>
    <mergeCell ref="B337:B342"/>
    <mergeCell ref="C337:C342"/>
    <mergeCell ref="F337:F342"/>
    <mergeCell ref="A319:A324"/>
    <mergeCell ref="A325:A330"/>
    <mergeCell ref="A331:A336"/>
    <mergeCell ref="B319:B324"/>
    <mergeCell ref="F156:F161"/>
    <mergeCell ref="A162:A167"/>
    <mergeCell ref="B180:B185"/>
    <mergeCell ref="F168:F173"/>
    <mergeCell ref="A156:A161"/>
    <mergeCell ref="B265:B270"/>
    <mergeCell ref="C265:C270"/>
    <mergeCell ref="F265:F270"/>
    <mergeCell ref="A259:A270"/>
    <mergeCell ref="F186:F191"/>
    <mergeCell ref="C174:C179"/>
    <mergeCell ref="F174:F179"/>
    <mergeCell ref="A180:A185"/>
    <mergeCell ref="F593:F598"/>
    <mergeCell ref="A599:A604"/>
    <mergeCell ref="B599:B604"/>
    <mergeCell ref="C599:C604"/>
    <mergeCell ref="F599:F604"/>
    <mergeCell ref="A246:A251"/>
    <mergeCell ref="C325:C330"/>
    <mergeCell ref="F325:F330"/>
    <mergeCell ref="B331:B336"/>
    <mergeCell ref="C331:C336"/>
    <mergeCell ref="F331:F336"/>
    <mergeCell ref="A295:A300"/>
    <mergeCell ref="B295:B300"/>
    <mergeCell ref="C295:C300"/>
    <mergeCell ref="F295:F300"/>
    <mergeCell ref="A301:A306"/>
    <mergeCell ref="B301:B306"/>
    <mergeCell ref="A313:A318"/>
    <mergeCell ref="B313:B318"/>
    <mergeCell ref="C313:C318"/>
    <mergeCell ref="F313:F318"/>
    <mergeCell ref="B246:B251"/>
    <mergeCell ref="C246:C251"/>
    <mergeCell ref="F246:F251"/>
    <mergeCell ref="A586:F586"/>
    <mergeCell ref="A574:A579"/>
    <mergeCell ref="B574:B579"/>
    <mergeCell ref="C574:C579"/>
    <mergeCell ref="F574:F579"/>
    <mergeCell ref="A617:A622"/>
    <mergeCell ref="B617:B622"/>
    <mergeCell ref="C617:C622"/>
    <mergeCell ref="F617:F622"/>
    <mergeCell ref="A605:A610"/>
    <mergeCell ref="B605:B610"/>
    <mergeCell ref="C605:C610"/>
    <mergeCell ref="F605:F610"/>
    <mergeCell ref="A611:A616"/>
    <mergeCell ref="B611:B616"/>
    <mergeCell ref="C611:C616"/>
    <mergeCell ref="F611:F616"/>
    <mergeCell ref="A587:A592"/>
    <mergeCell ref="B587:B592"/>
    <mergeCell ref="C587:C592"/>
    <mergeCell ref="F587:F592"/>
    <mergeCell ref="A593:A598"/>
    <mergeCell ref="B593:B598"/>
    <mergeCell ref="C593:C598"/>
    <mergeCell ref="A562:A567"/>
    <mergeCell ref="B562:B567"/>
    <mergeCell ref="F562:F567"/>
    <mergeCell ref="A568:A573"/>
    <mergeCell ref="B568:B573"/>
    <mergeCell ref="C568:C573"/>
    <mergeCell ref="F568:F573"/>
    <mergeCell ref="A580:A585"/>
    <mergeCell ref="B580:B585"/>
    <mergeCell ref="C580:C585"/>
    <mergeCell ref="F580:F585"/>
    <mergeCell ref="F253:F258"/>
    <mergeCell ref="C156:C161"/>
    <mergeCell ref="F464:F469"/>
    <mergeCell ref="B156:B161"/>
    <mergeCell ref="B458:B463"/>
    <mergeCell ref="C550:C555"/>
    <mergeCell ref="F550:F555"/>
    <mergeCell ref="A556:A561"/>
    <mergeCell ref="B556:B561"/>
    <mergeCell ref="C556:C561"/>
    <mergeCell ref="F556:F561"/>
    <mergeCell ref="B253:B258"/>
    <mergeCell ref="B259:B264"/>
    <mergeCell ref="C259:C264"/>
    <mergeCell ref="F259:F264"/>
    <mergeCell ref="A271:A276"/>
    <mergeCell ref="A385:A390"/>
    <mergeCell ref="B385:B390"/>
    <mergeCell ref="C385:C390"/>
    <mergeCell ref="F385:F390"/>
    <mergeCell ref="A514:A519"/>
    <mergeCell ref="B514:B519"/>
    <mergeCell ref="C514:C519"/>
    <mergeCell ref="F514:F519"/>
    <mergeCell ref="A234:A239"/>
    <mergeCell ref="B234:B239"/>
    <mergeCell ref="C234:C239"/>
    <mergeCell ref="F234:F239"/>
    <mergeCell ref="A240:A245"/>
    <mergeCell ref="B240:B245"/>
    <mergeCell ref="C240:C245"/>
    <mergeCell ref="F240:F245"/>
    <mergeCell ref="C180:C185"/>
    <mergeCell ref="F180:F185"/>
    <mergeCell ref="A192:A209"/>
    <mergeCell ref="B186:B191"/>
    <mergeCell ref="B471:B476"/>
    <mergeCell ref="A391:A396"/>
    <mergeCell ref="B391:B396"/>
    <mergeCell ref="C391:C396"/>
    <mergeCell ref="F391:F396"/>
    <mergeCell ref="A397:F397"/>
    <mergeCell ref="F471:F476"/>
    <mergeCell ref="A471:A476"/>
    <mergeCell ref="C471:C476"/>
    <mergeCell ref="A470:F470"/>
    <mergeCell ref="A410:A415"/>
    <mergeCell ref="B410:B415"/>
    <mergeCell ref="C410:C415"/>
    <mergeCell ref="C398:C403"/>
    <mergeCell ref="F398:F403"/>
    <mergeCell ref="A404:A409"/>
    <mergeCell ref="B404:B409"/>
    <mergeCell ref="C404:C409"/>
    <mergeCell ref="F404:F409"/>
    <mergeCell ref="A458:A469"/>
    <mergeCell ref="C458:C469"/>
    <mergeCell ref="F410:F415"/>
    <mergeCell ref="F416:F421"/>
    <mergeCell ref="B464:B469"/>
    <mergeCell ref="A1:F1"/>
    <mergeCell ref="A2:F2"/>
    <mergeCell ref="A3:F3"/>
    <mergeCell ref="C373:C378"/>
    <mergeCell ref="A6:F6"/>
    <mergeCell ref="F373:F378"/>
    <mergeCell ref="B367:B372"/>
    <mergeCell ref="C367:C372"/>
    <mergeCell ref="F367:F372"/>
    <mergeCell ref="B373:B378"/>
    <mergeCell ref="D8:E8"/>
    <mergeCell ref="D9:E9"/>
    <mergeCell ref="A11:A16"/>
    <mergeCell ref="C11:C16"/>
    <mergeCell ref="A89:A94"/>
    <mergeCell ref="A10:F10"/>
    <mergeCell ref="B89:B94"/>
    <mergeCell ref="B11:B16"/>
    <mergeCell ref="F11:F16"/>
    <mergeCell ref="F17:F22"/>
    <mergeCell ref="B17:B22"/>
    <mergeCell ref="A252:F252"/>
    <mergeCell ref="A253:A258"/>
    <mergeCell ref="F192:F209"/>
    <mergeCell ref="C253:C258"/>
    <mergeCell ref="C186:C191"/>
    <mergeCell ref="B150:B155"/>
    <mergeCell ref="C150:C155"/>
    <mergeCell ref="A83:A88"/>
    <mergeCell ref="B83:B88"/>
    <mergeCell ref="C83:C88"/>
    <mergeCell ref="C17:C22"/>
    <mergeCell ref="A41:A46"/>
    <mergeCell ref="B41:B46"/>
    <mergeCell ref="C41:C46"/>
    <mergeCell ref="A29:A34"/>
    <mergeCell ref="B29:B34"/>
    <mergeCell ref="C29:C34"/>
    <mergeCell ref="A35:A40"/>
    <mergeCell ref="B35:B40"/>
    <mergeCell ref="C35:C40"/>
    <mergeCell ref="B23:B28"/>
    <mergeCell ref="C23:C28"/>
    <mergeCell ref="A17:A28"/>
    <mergeCell ref="B192:B197"/>
    <mergeCell ref="A168:A173"/>
    <mergeCell ref="B168:B173"/>
    <mergeCell ref="C168:C173"/>
    <mergeCell ref="F29:F34"/>
    <mergeCell ref="F35:F40"/>
    <mergeCell ref="F41:F46"/>
    <mergeCell ref="B126:B131"/>
    <mergeCell ref="F126:F131"/>
    <mergeCell ref="A125:F125"/>
    <mergeCell ref="A126:A131"/>
    <mergeCell ref="C126:C131"/>
    <mergeCell ref="A228:A233"/>
    <mergeCell ref="B228:B233"/>
    <mergeCell ref="C228:C233"/>
    <mergeCell ref="F228:F233"/>
    <mergeCell ref="B132:B137"/>
    <mergeCell ref="C132:C137"/>
    <mergeCell ref="F132:F137"/>
    <mergeCell ref="B162:B167"/>
    <mergeCell ref="C162:C167"/>
    <mergeCell ref="F162:F167"/>
    <mergeCell ref="A216:A221"/>
    <mergeCell ref="B216:B221"/>
    <mergeCell ref="C216:C221"/>
    <mergeCell ref="F216:F221"/>
    <mergeCell ref="A174:A179"/>
    <mergeCell ref="B174:B179"/>
    <mergeCell ref="B271:B276"/>
    <mergeCell ref="C271:C276"/>
    <mergeCell ref="F271:F276"/>
    <mergeCell ref="A277:A282"/>
    <mergeCell ref="B277:B282"/>
    <mergeCell ref="C277:C282"/>
    <mergeCell ref="F277:F282"/>
    <mergeCell ref="A283:A288"/>
    <mergeCell ref="B283:B288"/>
    <mergeCell ref="C283:C288"/>
    <mergeCell ref="F283:F288"/>
    <mergeCell ref="A289:A294"/>
    <mergeCell ref="B289:B294"/>
    <mergeCell ref="C289:C294"/>
    <mergeCell ref="F289:F294"/>
    <mergeCell ref="C319:C324"/>
    <mergeCell ref="C361:C366"/>
    <mergeCell ref="F361:F366"/>
    <mergeCell ref="A367:A372"/>
    <mergeCell ref="A373:A378"/>
    <mergeCell ref="C301:C306"/>
    <mergeCell ref="F301:F306"/>
    <mergeCell ref="A307:A312"/>
    <mergeCell ref="B307:B312"/>
    <mergeCell ref="C307:C312"/>
    <mergeCell ref="F307:F312"/>
    <mergeCell ref="F319:F324"/>
    <mergeCell ref="B325:B330"/>
    <mergeCell ref="A349:A354"/>
    <mergeCell ref="B349:B354"/>
    <mergeCell ref="C349:C354"/>
    <mergeCell ref="F349:F354"/>
    <mergeCell ref="A379:A384"/>
    <mergeCell ref="B379:B384"/>
    <mergeCell ref="C379:C384"/>
    <mergeCell ref="F379:F384"/>
    <mergeCell ref="A398:A403"/>
    <mergeCell ref="F422:F427"/>
    <mergeCell ref="B416:B421"/>
    <mergeCell ref="C416:C421"/>
    <mergeCell ref="A422:A427"/>
    <mergeCell ref="B422:B427"/>
    <mergeCell ref="C422:C427"/>
    <mergeCell ref="A416:A421"/>
    <mergeCell ref="A446:A451"/>
    <mergeCell ref="B446:B451"/>
    <mergeCell ref="A428:A433"/>
    <mergeCell ref="B428:B433"/>
    <mergeCell ref="C428:C433"/>
    <mergeCell ref="F428:F433"/>
    <mergeCell ref="A434:A439"/>
    <mergeCell ref="B434:B439"/>
    <mergeCell ref="C434:C439"/>
    <mergeCell ref="F434:F439"/>
    <mergeCell ref="A440:A445"/>
    <mergeCell ref="B440:B445"/>
    <mergeCell ref="C440:C445"/>
    <mergeCell ref="F440:F445"/>
    <mergeCell ref="C446:C451"/>
    <mergeCell ref="F446:F451"/>
    <mergeCell ref="A629:A634"/>
    <mergeCell ref="B629:B634"/>
    <mergeCell ref="C629:C634"/>
    <mergeCell ref="F629:F634"/>
    <mergeCell ref="A513:F513"/>
    <mergeCell ref="A520:A525"/>
    <mergeCell ref="B520:B525"/>
    <mergeCell ref="C520:C525"/>
    <mergeCell ref="F520:F525"/>
    <mergeCell ref="A526:A531"/>
    <mergeCell ref="B526:B531"/>
    <mergeCell ref="C526:C531"/>
    <mergeCell ref="F526:F531"/>
    <mergeCell ref="A532:A537"/>
    <mergeCell ref="C532:C537"/>
    <mergeCell ref="F532:F537"/>
    <mergeCell ref="A538:A543"/>
    <mergeCell ref="B538:B543"/>
    <mergeCell ref="C538:C543"/>
    <mergeCell ref="F538:F543"/>
    <mergeCell ref="B532:B537"/>
    <mergeCell ref="A550:A555"/>
    <mergeCell ref="B550:B555"/>
    <mergeCell ref="C562:C567"/>
    <mergeCell ref="B501:B506"/>
    <mergeCell ref="C501:C512"/>
    <mergeCell ref="F501:F506"/>
    <mergeCell ref="B507:B512"/>
    <mergeCell ref="F507:F512"/>
    <mergeCell ref="A477:A488"/>
    <mergeCell ref="B477:B482"/>
    <mergeCell ref="C477:C488"/>
    <mergeCell ref="F477:F482"/>
    <mergeCell ref="B483:B488"/>
    <mergeCell ref="F483:F488"/>
    <mergeCell ref="A495:A500"/>
    <mergeCell ref="B495:B500"/>
    <mergeCell ref="C495:C500"/>
    <mergeCell ref="F495:F500"/>
    <mergeCell ref="A501:A512"/>
    <mergeCell ref="A489:A494"/>
    <mergeCell ref="B489:B494"/>
    <mergeCell ref="C489:C494"/>
    <mergeCell ref="F489:F494"/>
    <mergeCell ref="F47:F52"/>
    <mergeCell ref="A53:A58"/>
    <mergeCell ref="B53:B58"/>
    <mergeCell ref="C53:C58"/>
    <mergeCell ref="F53:F58"/>
    <mergeCell ref="A59:A64"/>
    <mergeCell ref="B59:B64"/>
    <mergeCell ref="C59:C64"/>
    <mergeCell ref="F59:F64"/>
    <mergeCell ref="A47:A52"/>
    <mergeCell ref="B47:B52"/>
    <mergeCell ref="C47:C52"/>
    <mergeCell ref="F65:F70"/>
    <mergeCell ref="A71:A76"/>
    <mergeCell ref="B71:B76"/>
    <mergeCell ref="C71:C76"/>
    <mergeCell ref="F71:F76"/>
    <mergeCell ref="A77:A82"/>
    <mergeCell ref="B77:B82"/>
    <mergeCell ref="C77:C82"/>
    <mergeCell ref="F77:F82"/>
    <mergeCell ref="A65:A70"/>
    <mergeCell ref="B65:B70"/>
    <mergeCell ref="C65:C70"/>
    <mergeCell ref="F83:F88"/>
    <mergeCell ref="A210:A215"/>
    <mergeCell ref="B210:B215"/>
    <mergeCell ref="C210:C215"/>
    <mergeCell ref="F210:F215"/>
    <mergeCell ref="A119:A124"/>
    <mergeCell ref="B119:B124"/>
    <mergeCell ref="C119:C124"/>
    <mergeCell ref="F119:F124"/>
    <mergeCell ref="F89:F94"/>
    <mergeCell ref="A95:A100"/>
    <mergeCell ref="B95:B100"/>
    <mergeCell ref="C95:C100"/>
    <mergeCell ref="F95:F100"/>
    <mergeCell ref="A101:A106"/>
    <mergeCell ref="B101:B106"/>
    <mergeCell ref="A107:A112"/>
    <mergeCell ref="B107:B112"/>
    <mergeCell ref="C107:C112"/>
    <mergeCell ref="F107:F112"/>
    <mergeCell ref="B138:B143"/>
    <mergeCell ref="C138:C143"/>
    <mergeCell ref="F138:F143"/>
    <mergeCell ref="A132:A143"/>
  </mergeCells>
  <pageMargins left="0.9055118110236221" right="0.9055118110236221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4"/>
  <sheetViews>
    <sheetView topLeftCell="A520" zoomScaleNormal="100" workbookViewId="0">
      <selection activeCell="E487" sqref="E487:H494"/>
    </sheetView>
  </sheetViews>
  <sheetFormatPr defaultRowHeight="15" x14ac:dyDescent="0.25"/>
  <cols>
    <col min="1" max="1" width="6.28515625" customWidth="1"/>
    <col min="2" max="2" width="29.42578125" customWidth="1"/>
    <col min="3" max="3" width="11.85546875" customWidth="1"/>
    <col min="4" max="4" width="17.42578125" customWidth="1"/>
    <col min="5" max="5" width="12" customWidth="1"/>
    <col min="6" max="6" width="11.140625" customWidth="1"/>
    <col min="7" max="7" width="11.28515625" customWidth="1"/>
    <col min="8" max="8" width="11.42578125" customWidth="1"/>
    <col min="9" max="10" width="11.140625" customWidth="1"/>
    <col min="11" max="11" width="11.5703125" customWidth="1"/>
    <col min="12" max="12" width="17.140625" customWidth="1"/>
    <col min="13" max="13" width="14.42578125" customWidth="1"/>
    <col min="14" max="14" width="9.5703125" bestFit="1" customWidth="1"/>
  </cols>
  <sheetData>
    <row r="1" spans="1:14" x14ac:dyDescent="0.25">
      <c r="A1" s="373" t="s">
        <v>53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4" x14ac:dyDescent="0.25">
      <c r="A2" s="374" t="s">
        <v>213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</row>
    <row r="3" spans="1:14" x14ac:dyDescent="0.25">
      <c r="A3" s="373" t="s">
        <v>203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4" x14ac:dyDescent="0.25">
      <c r="A4" s="8"/>
      <c r="B4" s="8"/>
      <c r="C4" s="70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.75" x14ac:dyDescent="0.25">
      <c r="A5" s="375" t="s">
        <v>214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1:14" ht="15.75" x14ac:dyDescent="0.25">
      <c r="A6" s="260" t="s">
        <v>144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</row>
    <row r="7" spans="1:14" ht="32.25" customHeight="1" x14ac:dyDescent="0.25">
      <c r="A7" s="377" t="s">
        <v>105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9"/>
    </row>
    <row r="8" spans="1:14" ht="9.75" customHeight="1" x14ac:dyDescent="0.25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</row>
    <row r="9" spans="1:14" ht="57" customHeight="1" x14ac:dyDescent="0.25">
      <c r="A9" s="386" t="s">
        <v>66</v>
      </c>
      <c r="B9" s="386" t="s">
        <v>245</v>
      </c>
      <c r="C9" s="386" t="s">
        <v>149</v>
      </c>
      <c r="D9" s="386" t="s">
        <v>62</v>
      </c>
      <c r="E9" s="386" t="s">
        <v>246</v>
      </c>
      <c r="F9" s="386" t="s">
        <v>63</v>
      </c>
      <c r="G9" s="386" t="s">
        <v>150</v>
      </c>
      <c r="H9" s="386"/>
      <c r="I9" s="386"/>
      <c r="J9" s="386"/>
      <c r="K9" s="386"/>
      <c r="L9" s="386" t="s">
        <v>64</v>
      </c>
      <c r="M9" s="386" t="s">
        <v>65</v>
      </c>
      <c r="N9" s="415"/>
    </row>
    <row r="10" spans="1:14" ht="100.5" customHeight="1" x14ac:dyDescent="0.25">
      <c r="A10" s="386"/>
      <c r="B10" s="386"/>
      <c r="C10" s="386"/>
      <c r="D10" s="386"/>
      <c r="E10" s="386"/>
      <c r="F10" s="386"/>
      <c r="G10" s="67" t="s">
        <v>9</v>
      </c>
      <c r="H10" s="67" t="s">
        <v>96</v>
      </c>
      <c r="I10" s="67" t="s">
        <v>148</v>
      </c>
      <c r="J10" s="67" t="s">
        <v>111</v>
      </c>
      <c r="K10" s="67" t="s">
        <v>112</v>
      </c>
      <c r="L10" s="386"/>
      <c r="M10" s="386"/>
      <c r="N10" s="415"/>
    </row>
    <row r="11" spans="1:14" ht="15" customHeight="1" x14ac:dyDescent="0.25">
      <c r="A11" s="32">
        <v>1</v>
      </c>
      <c r="B11" s="32">
        <v>2</v>
      </c>
      <c r="C11" s="67">
        <v>5</v>
      </c>
      <c r="D11" s="32">
        <v>4</v>
      </c>
      <c r="E11" s="32">
        <v>6</v>
      </c>
      <c r="F11" s="32">
        <v>7</v>
      </c>
      <c r="G11" s="32">
        <v>8</v>
      </c>
      <c r="H11" s="32">
        <v>9</v>
      </c>
      <c r="I11" s="32">
        <v>10</v>
      </c>
      <c r="J11" s="32">
        <v>11</v>
      </c>
      <c r="K11" s="32">
        <v>12</v>
      </c>
      <c r="L11" s="32">
        <v>13</v>
      </c>
      <c r="M11" s="32">
        <v>12</v>
      </c>
      <c r="N11" s="15"/>
    </row>
    <row r="12" spans="1:14" ht="27.75" customHeight="1" x14ac:dyDescent="0.25">
      <c r="A12" s="417" t="s">
        <v>249</v>
      </c>
      <c r="B12" s="416" t="s">
        <v>134</v>
      </c>
      <c r="C12" s="36"/>
      <c r="D12" s="35" t="s">
        <v>54</v>
      </c>
      <c r="E12" s="63">
        <f>E13+E14+E15</f>
        <v>0</v>
      </c>
      <c r="F12" s="79">
        <f t="shared" ref="F12:K12" si="0">F13+F14+F15</f>
        <v>0</v>
      </c>
      <c r="G12" s="79">
        <f t="shared" si="0"/>
        <v>0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35"/>
      <c r="M12" s="35"/>
      <c r="N12" s="15"/>
    </row>
    <row r="13" spans="1:14" ht="38.25" x14ac:dyDescent="0.25">
      <c r="A13" s="417"/>
      <c r="B13" s="416"/>
      <c r="C13" s="84"/>
      <c r="D13" s="87" t="s">
        <v>145</v>
      </c>
      <c r="E13" s="38">
        <f>E17+E21</f>
        <v>0</v>
      </c>
      <c r="F13" s="38">
        <f t="shared" ref="F13:K13" si="1">F17+F21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7"/>
      <c r="M13" s="37"/>
      <c r="N13" s="16"/>
    </row>
    <row r="14" spans="1:14" ht="38.25" x14ac:dyDescent="0.25">
      <c r="A14" s="417"/>
      <c r="B14" s="416"/>
      <c r="C14" s="84"/>
      <c r="D14" s="94" t="s">
        <v>18</v>
      </c>
      <c r="E14" s="95">
        <f>E18+E22</f>
        <v>0</v>
      </c>
      <c r="F14" s="95">
        <f t="shared" ref="F14:K14" si="2">F18+F22</f>
        <v>0</v>
      </c>
      <c r="G14" s="95">
        <f t="shared" si="2"/>
        <v>0</v>
      </c>
      <c r="H14" s="95">
        <f t="shared" si="2"/>
        <v>0</v>
      </c>
      <c r="I14" s="95">
        <f t="shared" si="2"/>
        <v>0</v>
      </c>
      <c r="J14" s="95">
        <f t="shared" si="2"/>
        <v>0</v>
      </c>
      <c r="K14" s="95">
        <f t="shared" si="2"/>
        <v>0</v>
      </c>
      <c r="L14" s="75"/>
      <c r="M14" s="75"/>
      <c r="N14" s="15"/>
    </row>
    <row r="15" spans="1:14" ht="38.25" x14ac:dyDescent="0.25">
      <c r="A15" s="417"/>
      <c r="B15" s="416"/>
      <c r="C15" s="84"/>
      <c r="D15" s="90" t="s">
        <v>56</v>
      </c>
      <c r="E15" s="44">
        <f>E19+E23</f>
        <v>0</v>
      </c>
      <c r="F15" s="44">
        <f t="shared" ref="F15:K15" si="3">F19+F23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3"/>
      <c r="M15" s="43"/>
      <c r="N15" s="15"/>
    </row>
    <row r="16" spans="1:14" ht="25.5" customHeight="1" x14ac:dyDescent="0.25">
      <c r="A16" s="380" t="s">
        <v>76</v>
      </c>
      <c r="B16" s="383" t="s">
        <v>61</v>
      </c>
      <c r="C16" s="68"/>
      <c r="D16" s="89" t="s">
        <v>54</v>
      </c>
      <c r="E16" s="29">
        <f>E17+E18+E19</f>
        <v>0</v>
      </c>
      <c r="F16" s="29">
        <f t="shared" ref="F16:K16" si="4">F17+F18+F19</f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42" t="s">
        <v>55</v>
      </c>
      <c r="M16" s="42"/>
      <c r="N16" s="15"/>
    </row>
    <row r="17" spans="1:14" ht="46.5" customHeight="1" x14ac:dyDescent="0.25">
      <c r="A17" s="381"/>
      <c r="B17" s="384"/>
      <c r="C17" s="68" t="s">
        <v>147</v>
      </c>
      <c r="D17" s="69" t="s">
        <v>145</v>
      </c>
      <c r="E17" s="74">
        <v>0</v>
      </c>
      <c r="F17" s="74">
        <f>G17+H17+I17+J17+K17</f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39" t="s">
        <v>55</v>
      </c>
      <c r="M17" s="39"/>
      <c r="N17" s="15"/>
    </row>
    <row r="18" spans="1:14" ht="39" customHeight="1" x14ac:dyDescent="0.25">
      <c r="A18" s="381"/>
      <c r="B18" s="384"/>
      <c r="C18" s="68" t="s">
        <v>147</v>
      </c>
      <c r="D18" s="69" t="s">
        <v>146</v>
      </c>
      <c r="E18" s="74">
        <v>0</v>
      </c>
      <c r="F18" s="74">
        <f>G18+H18+I18+J18+K18</f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39" t="s">
        <v>55</v>
      </c>
      <c r="M18" s="39"/>
      <c r="N18" s="16"/>
    </row>
    <row r="19" spans="1:14" ht="38.25" customHeight="1" x14ac:dyDescent="0.25">
      <c r="A19" s="382"/>
      <c r="B19" s="385"/>
      <c r="C19" s="73" t="s">
        <v>147</v>
      </c>
      <c r="D19" s="88" t="s">
        <v>56</v>
      </c>
      <c r="E19" s="78">
        <v>0</v>
      </c>
      <c r="F19" s="78">
        <f t="shared" ref="F19" si="5">G19+H19+I19+J19+K19</f>
        <v>0</v>
      </c>
      <c r="G19" s="78">
        <f>G26</f>
        <v>0</v>
      </c>
      <c r="H19" s="78">
        <f>H26</f>
        <v>0</v>
      </c>
      <c r="I19" s="78">
        <v>0</v>
      </c>
      <c r="J19" s="78">
        <f>J26</f>
        <v>0</v>
      </c>
      <c r="K19" s="78">
        <f>K26</f>
        <v>0</v>
      </c>
      <c r="L19" s="73" t="s">
        <v>55</v>
      </c>
      <c r="M19" s="73"/>
      <c r="N19" s="77"/>
    </row>
    <row r="20" spans="1:14" ht="27.75" customHeight="1" x14ac:dyDescent="0.25">
      <c r="A20" s="380" t="s">
        <v>71</v>
      </c>
      <c r="B20" s="383" t="s">
        <v>271</v>
      </c>
      <c r="C20" s="68"/>
      <c r="D20" s="89" t="s">
        <v>54</v>
      </c>
      <c r="E20" s="29">
        <f>E21+E22+E23</f>
        <v>0</v>
      </c>
      <c r="F20" s="29">
        <f t="shared" ref="F20" si="6">F21+F22+F23</f>
        <v>0</v>
      </c>
      <c r="G20" s="29">
        <f t="shared" ref="G20" si="7">G21+G22+G23</f>
        <v>0</v>
      </c>
      <c r="H20" s="29">
        <f t="shared" ref="H20" si="8">H21+H22+H23</f>
        <v>0</v>
      </c>
      <c r="I20" s="29">
        <f t="shared" ref="I20" si="9">I21+I22+I23</f>
        <v>0</v>
      </c>
      <c r="J20" s="29">
        <f t="shared" ref="J20" si="10">J21+J22+J23</f>
        <v>0</v>
      </c>
      <c r="K20" s="29">
        <f t="shared" ref="K20" si="11">K21+K22+K23</f>
        <v>0</v>
      </c>
      <c r="L20" s="42" t="s">
        <v>55</v>
      </c>
      <c r="M20" s="42"/>
      <c r="N20" s="16"/>
    </row>
    <row r="21" spans="1:14" ht="42.75" customHeight="1" x14ac:dyDescent="0.25">
      <c r="A21" s="381"/>
      <c r="B21" s="384"/>
      <c r="C21" s="68" t="s">
        <v>147</v>
      </c>
      <c r="D21" s="69" t="s">
        <v>145</v>
      </c>
      <c r="E21" s="74">
        <v>0</v>
      </c>
      <c r="F21" s="74">
        <f>G21+H21+I21+J21+K21</f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3" t="s">
        <v>55</v>
      </c>
      <c r="M21" s="73"/>
      <c r="N21" s="16"/>
    </row>
    <row r="22" spans="1:14" ht="36" customHeight="1" x14ac:dyDescent="0.25">
      <c r="A22" s="381"/>
      <c r="B22" s="384"/>
      <c r="C22" s="68" t="s">
        <v>147</v>
      </c>
      <c r="D22" s="69" t="s">
        <v>146</v>
      </c>
      <c r="E22" s="74">
        <v>0</v>
      </c>
      <c r="F22" s="74">
        <f>G22+H22+I22+J22+K22</f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3" t="s">
        <v>55</v>
      </c>
      <c r="M22" s="73"/>
      <c r="N22" s="16"/>
    </row>
    <row r="23" spans="1:14" ht="41.25" customHeight="1" x14ac:dyDescent="0.25">
      <c r="A23" s="382"/>
      <c r="B23" s="385"/>
      <c r="C23" s="73" t="s">
        <v>147</v>
      </c>
      <c r="D23" s="88" t="s">
        <v>56</v>
      </c>
      <c r="E23" s="78">
        <v>0</v>
      </c>
      <c r="F23" s="78">
        <f t="shared" ref="F23" si="12">G23+H23+I23+J23+K23</f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3" t="s">
        <v>55</v>
      </c>
      <c r="M23" s="73"/>
      <c r="N23" s="77"/>
    </row>
    <row r="24" spans="1:14" ht="22.5" customHeight="1" x14ac:dyDescent="0.25">
      <c r="A24" s="270" t="s">
        <v>57</v>
      </c>
      <c r="B24" s="270"/>
      <c r="C24" s="66"/>
      <c r="D24" s="89" t="s">
        <v>58</v>
      </c>
      <c r="E24" s="41">
        <f>E16+E20</f>
        <v>0</v>
      </c>
      <c r="F24" s="41">
        <f t="shared" ref="F24:K24" si="13">F16+F20</f>
        <v>0</v>
      </c>
      <c r="G24" s="41">
        <f t="shared" si="13"/>
        <v>0</v>
      </c>
      <c r="H24" s="41">
        <f t="shared" si="13"/>
        <v>0</v>
      </c>
      <c r="I24" s="41">
        <f t="shared" si="13"/>
        <v>0</v>
      </c>
      <c r="J24" s="41">
        <f t="shared" si="13"/>
        <v>0</v>
      </c>
      <c r="K24" s="41">
        <f t="shared" si="13"/>
        <v>0</v>
      </c>
      <c r="L24" s="31"/>
      <c r="M24" s="31"/>
      <c r="N24" s="15"/>
    </row>
    <row r="25" spans="1:14" ht="38.25" x14ac:dyDescent="0.25">
      <c r="A25" s="270"/>
      <c r="B25" s="270"/>
      <c r="C25" s="82"/>
      <c r="D25" s="91" t="s">
        <v>152</v>
      </c>
      <c r="E25" s="79">
        <f>E13</f>
        <v>0</v>
      </c>
      <c r="F25" s="79">
        <f t="shared" ref="F25:K25" si="14">F13</f>
        <v>0</v>
      </c>
      <c r="G25" s="79">
        <f t="shared" si="14"/>
        <v>0</v>
      </c>
      <c r="H25" s="79">
        <f t="shared" si="14"/>
        <v>0</v>
      </c>
      <c r="I25" s="79">
        <f t="shared" si="14"/>
        <v>0</v>
      </c>
      <c r="J25" s="79">
        <f t="shared" si="14"/>
        <v>0</v>
      </c>
      <c r="K25" s="79">
        <f t="shared" si="14"/>
        <v>0</v>
      </c>
      <c r="L25" s="71"/>
      <c r="M25" s="71"/>
      <c r="N25" s="77"/>
    </row>
    <row r="26" spans="1:14" ht="38.25" x14ac:dyDescent="0.25">
      <c r="A26" s="270"/>
      <c r="B26" s="270"/>
      <c r="C26" s="82"/>
      <c r="D26" s="92" t="s">
        <v>70</v>
      </c>
      <c r="E26" s="46">
        <f>E14</f>
        <v>0</v>
      </c>
      <c r="F26" s="46">
        <f t="shared" ref="F26:K26" si="15">F14</f>
        <v>0</v>
      </c>
      <c r="G26" s="46">
        <f t="shared" si="15"/>
        <v>0</v>
      </c>
      <c r="H26" s="46">
        <f t="shared" si="15"/>
        <v>0</v>
      </c>
      <c r="I26" s="46">
        <f t="shared" si="15"/>
        <v>0</v>
      </c>
      <c r="J26" s="46">
        <f t="shared" si="15"/>
        <v>0</v>
      </c>
      <c r="K26" s="46">
        <f t="shared" si="15"/>
        <v>0</v>
      </c>
      <c r="L26" s="47"/>
      <c r="M26" s="47"/>
      <c r="N26" s="16"/>
    </row>
    <row r="27" spans="1:14" ht="38.25" x14ac:dyDescent="0.25">
      <c r="A27" s="270"/>
      <c r="B27" s="270"/>
      <c r="C27" s="82"/>
      <c r="D27" s="93" t="s">
        <v>19</v>
      </c>
      <c r="E27" s="49">
        <f>E15</f>
        <v>0</v>
      </c>
      <c r="F27" s="49">
        <f t="shared" ref="F27:K27" si="16">F15</f>
        <v>0</v>
      </c>
      <c r="G27" s="49">
        <f t="shared" si="16"/>
        <v>0</v>
      </c>
      <c r="H27" s="49">
        <f t="shared" si="16"/>
        <v>0</v>
      </c>
      <c r="I27" s="49">
        <f t="shared" si="16"/>
        <v>0</v>
      </c>
      <c r="J27" s="49">
        <f t="shared" si="16"/>
        <v>0</v>
      </c>
      <c r="K27" s="49">
        <f t="shared" si="16"/>
        <v>0</v>
      </c>
      <c r="L27" s="43"/>
      <c r="M27" s="43"/>
      <c r="N27" s="15"/>
    </row>
    <row r="28" spans="1:14" ht="33" customHeight="1" x14ac:dyDescent="0.25">
      <c r="A28" s="376" t="s">
        <v>222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</row>
    <row r="29" spans="1:14" ht="28.5" customHeight="1" x14ac:dyDescent="0.25">
      <c r="A29" s="417" t="s">
        <v>250</v>
      </c>
      <c r="B29" s="416" t="s">
        <v>160</v>
      </c>
      <c r="C29" s="72"/>
      <c r="D29" s="35" t="s">
        <v>54</v>
      </c>
      <c r="E29" s="79">
        <f t="shared" ref="E29:K29" si="17">E30+E31+E32</f>
        <v>0</v>
      </c>
      <c r="F29" s="79">
        <f t="shared" si="17"/>
        <v>97796.4</v>
      </c>
      <c r="G29" s="79">
        <f t="shared" si="17"/>
        <v>20128.000000000004</v>
      </c>
      <c r="H29" s="79">
        <f t="shared" si="17"/>
        <v>19417.099999999999</v>
      </c>
      <c r="I29" s="79">
        <f t="shared" si="17"/>
        <v>19417.099999999999</v>
      </c>
      <c r="J29" s="79">
        <f t="shared" si="17"/>
        <v>19417.099999999999</v>
      </c>
      <c r="K29" s="79">
        <f t="shared" si="17"/>
        <v>19417.099999999999</v>
      </c>
      <c r="L29" s="37"/>
      <c r="M29" s="37"/>
      <c r="N29" s="17"/>
    </row>
    <row r="30" spans="1:14" ht="38.25" x14ac:dyDescent="0.25">
      <c r="A30" s="417"/>
      <c r="B30" s="416"/>
      <c r="C30" s="83"/>
      <c r="D30" s="37" t="s">
        <v>140</v>
      </c>
      <c r="E30" s="38">
        <f t="shared" ref="E30:K32" si="18">E34+E86</f>
        <v>0</v>
      </c>
      <c r="F30" s="38">
        <f t="shared" si="18"/>
        <v>97085.4</v>
      </c>
      <c r="G30" s="38">
        <f t="shared" si="18"/>
        <v>19417.000000000004</v>
      </c>
      <c r="H30" s="38">
        <f t="shared" si="18"/>
        <v>19417.099999999999</v>
      </c>
      <c r="I30" s="38">
        <f t="shared" si="18"/>
        <v>19417.099999999999</v>
      </c>
      <c r="J30" s="38">
        <f t="shared" si="18"/>
        <v>19417.099999999999</v>
      </c>
      <c r="K30" s="38">
        <f t="shared" si="18"/>
        <v>19417.099999999999</v>
      </c>
      <c r="L30" s="71"/>
      <c r="M30" s="71"/>
    </row>
    <row r="31" spans="1:14" ht="38.25" x14ac:dyDescent="0.25">
      <c r="A31" s="417"/>
      <c r="B31" s="416"/>
      <c r="C31" s="83"/>
      <c r="D31" s="75" t="s">
        <v>18</v>
      </c>
      <c r="E31" s="95">
        <f t="shared" si="18"/>
        <v>0</v>
      </c>
      <c r="F31" s="95">
        <f t="shared" si="18"/>
        <v>711</v>
      </c>
      <c r="G31" s="95">
        <f t="shared" si="18"/>
        <v>711</v>
      </c>
      <c r="H31" s="95">
        <f t="shared" si="18"/>
        <v>0</v>
      </c>
      <c r="I31" s="95">
        <f t="shared" si="18"/>
        <v>0</v>
      </c>
      <c r="J31" s="95">
        <f t="shared" si="18"/>
        <v>0</v>
      </c>
      <c r="K31" s="95">
        <f t="shared" si="18"/>
        <v>0</v>
      </c>
      <c r="L31" s="75"/>
      <c r="M31" s="75"/>
    </row>
    <row r="32" spans="1:14" ht="40.5" customHeight="1" x14ac:dyDescent="0.25">
      <c r="A32" s="417"/>
      <c r="B32" s="416"/>
      <c r="C32" s="83"/>
      <c r="D32" s="43" t="s">
        <v>19</v>
      </c>
      <c r="E32" s="44">
        <f t="shared" si="18"/>
        <v>0</v>
      </c>
      <c r="F32" s="44">
        <f t="shared" si="18"/>
        <v>0</v>
      </c>
      <c r="G32" s="44">
        <f t="shared" si="18"/>
        <v>0</v>
      </c>
      <c r="H32" s="44">
        <f t="shared" si="18"/>
        <v>0</v>
      </c>
      <c r="I32" s="44">
        <f t="shared" si="18"/>
        <v>0</v>
      </c>
      <c r="J32" s="44">
        <f t="shared" si="18"/>
        <v>0</v>
      </c>
      <c r="K32" s="44">
        <f t="shared" si="18"/>
        <v>0</v>
      </c>
      <c r="L32" s="43"/>
      <c r="M32" s="43"/>
    </row>
    <row r="33" spans="1:14" ht="25.5" customHeight="1" x14ac:dyDescent="0.25">
      <c r="A33" s="363" t="s">
        <v>76</v>
      </c>
      <c r="B33" s="360" t="s">
        <v>193</v>
      </c>
      <c r="C33" s="155"/>
      <c r="D33" s="156" t="s">
        <v>54</v>
      </c>
      <c r="E33" s="157">
        <f t="shared" ref="E33:F33" si="19">E34+E35+E36</f>
        <v>0</v>
      </c>
      <c r="F33" s="157">
        <f t="shared" si="19"/>
        <v>95831.4</v>
      </c>
      <c r="G33" s="157">
        <f t="shared" ref="G33" si="20">G34+G35+G36</f>
        <v>19659.000000000004</v>
      </c>
      <c r="H33" s="157">
        <f t="shared" ref="H33" si="21">H34+H35+H36</f>
        <v>19043.099999999999</v>
      </c>
      <c r="I33" s="157">
        <f t="shared" ref="I33" si="22">I34+I35+I36</f>
        <v>19043.099999999999</v>
      </c>
      <c r="J33" s="157">
        <f t="shared" ref="J33" si="23">J34+J35+J36</f>
        <v>19043.099999999999</v>
      </c>
      <c r="K33" s="157">
        <f t="shared" ref="K33" si="24">K34+K35+K36</f>
        <v>19043.099999999999</v>
      </c>
      <c r="L33" s="158" t="s">
        <v>55</v>
      </c>
      <c r="M33" s="158"/>
      <c r="N33" s="17"/>
    </row>
    <row r="34" spans="1:14" ht="45" customHeight="1" x14ac:dyDescent="0.25">
      <c r="A34" s="364"/>
      <c r="B34" s="361"/>
      <c r="C34" s="155" t="s">
        <v>147</v>
      </c>
      <c r="D34" s="159" t="s">
        <v>145</v>
      </c>
      <c r="E34" s="160">
        <f t="shared" ref="E34:F36" si="25">E38+E42+E46+E50+E54+E58+E62+E66+E70+E74+E78</f>
        <v>0</v>
      </c>
      <c r="F34" s="160">
        <f t="shared" si="25"/>
        <v>95120.4</v>
      </c>
      <c r="G34" s="160">
        <f t="shared" ref="G34:K34" si="26">G38+G42+G46+G50+G54+G58+G62+G66+G70+G74+G78</f>
        <v>18948.000000000004</v>
      </c>
      <c r="H34" s="160">
        <f t="shared" si="26"/>
        <v>19043.099999999999</v>
      </c>
      <c r="I34" s="160">
        <f t="shared" si="26"/>
        <v>19043.099999999999</v>
      </c>
      <c r="J34" s="160">
        <f t="shared" si="26"/>
        <v>19043.099999999999</v>
      </c>
      <c r="K34" s="160">
        <f t="shared" si="26"/>
        <v>19043.099999999999</v>
      </c>
      <c r="L34" s="155" t="s">
        <v>55</v>
      </c>
      <c r="M34" s="155"/>
    </row>
    <row r="35" spans="1:14" ht="42.75" customHeight="1" x14ac:dyDescent="0.25">
      <c r="A35" s="364"/>
      <c r="B35" s="361"/>
      <c r="C35" s="155" t="s">
        <v>147</v>
      </c>
      <c r="D35" s="159" t="s">
        <v>146</v>
      </c>
      <c r="E35" s="160">
        <f>E39+E43+E47+E51+E55+E59+E63+E67+E71+E75+E79+E83</f>
        <v>0</v>
      </c>
      <c r="F35" s="160">
        <f>F39+F43+F47+F51+F55+F59+F63+F67+F71+F75+F79+F83</f>
        <v>711</v>
      </c>
      <c r="G35" s="160">
        <f t="shared" ref="G35:K35" si="27">G39+G43+G47+G51+G55+G59+G63+G67+G71+G75+G79+G83</f>
        <v>711</v>
      </c>
      <c r="H35" s="160">
        <f t="shared" si="27"/>
        <v>0</v>
      </c>
      <c r="I35" s="160">
        <f t="shared" si="27"/>
        <v>0</v>
      </c>
      <c r="J35" s="160">
        <f t="shared" si="27"/>
        <v>0</v>
      </c>
      <c r="K35" s="160">
        <f t="shared" si="27"/>
        <v>0</v>
      </c>
      <c r="L35" s="155" t="s">
        <v>55</v>
      </c>
      <c r="M35" s="155"/>
    </row>
    <row r="36" spans="1:14" ht="43.5" customHeight="1" x14ac:dyDescent="0.25">
      <c r="A36" s="365"/>
      <c r="B36" s="362"/>
      <c r="C36" s="155" t="s">
        <v>147</v>
      </c>
      <c r="D36" s="159" t="s">
        <v>56</v>
      </c>
      <c r="E36" s="160">
        <f t="shared" si="25"/>
        <v>0</v>
      </c>
      <c r="F36" s="160">
        <f t="shared" si="25"/>
        <v>0</v>
      </c>
      <c r="G36" s="160">
        <f t="shared" ref="G36:K36" si="28">G40+G44+G48+G52+G56+G60+G64+G68+G72+G76+G80</f>
        <v>0</v>
      </c>
      <c r="H36" s="160">
        <f t="shared" si="28"/>
        <v>0</v>
      </c>
      <c r="I36" s="160">
        <f t="shared" si="28"/>
        <v>0</v>
      </c>
      <c r="J36" s="160">
        <f t="shared" si="28"/>
        <v>0</v>
      </c>
      <c r="K36" s="160">
        <f t="shared" si="28"/>
        <v>0</v>
      </c>
      <c r="L36" s="155" t="s">
        <v>55</v>
      </c>
      <c r="M36" s="155"/>
    </row>
    <row r="37" spans="1:14" ht="30" customHeight="1" x14ac:dyDescent="0.25">
      <c r="A37" s="348" t="s">
        <v>67</v>
      </c>
      <c r="B37" s="357" t="s">
        <v>354</v>
      </c>
      <c r="C37" s="205"/>
      <c r="D37" s="209" t="s">
        <v>54</v>
      </c>
      <c r="E37" s="41">
        <f>E38+E39+E40</f>
        <v>0</v>
      </c>
      <c r="F37" s="41">
        <f t="shared" ref="F37" si="29">F38+F39+F40</f>
        <v>84523.9</v>
      </c>
      <c r="G37" s="41">
        <f t="shared" ref="G37" si="30">G38+G39+G40</f>
        <v>16803.900000000001</v>
      </c>
      <c r="H37" s="41">
        <f t="shared" ref="H37" si="31">H38+H39+H40</f>
        <v>16930</v>
      </c>
      <c r="I37" s="41">
        <f t="shared" ref="I37" si="32">I38+I39+I40</f>
        <v>16930</v>
      </c>
      <c r="J37" s="41">
        <f t="shared" ref="J37" si="33">J38+J39+J40</f>
        <v>16930</v>
      </c>
      <c r="K37" s="41">
        <f t="shared" ref="K37" si="34">K38+K39+K40</f>
        <v>16930</v>
      </c>
      <c r="L37" s="42" t="s">
        <v>55</v>
      </c>
      <c r="M37" s="354"/>
    </row>
    <row r="38" spans="1:14" ht="43.5" customHeight="1" x14ac:dyDescent="0.25">
      <c r="A38" s="349"/>
      <c r="B38" s="358"/>
      <c r="C38" s="205" t="s">
        <v>147</v>
      </c>
      <c r="D38" s="88" t="s">
        <v>145</v>
      </c>
      <c r="E38" s="78">
        <v>0</v>
      </c>
      <c r="F38" s="78">
        <f>G38+H38+I38+J38+K38</f>
        <v>84523.9</v>
      </c>
      <c r="G38" s="78">
        <f>10070+6860-126-0.1</f>
        <v>16803.900000000001</v>
      </c>
      <c r="H38" s="78">
        <v>16930</v>
      </c>
      <c r="I38" s="78">
        <v>16930</v>
      </c>
      <c r="J38" s="78">
        <v>16930</v>
      </c>
      <c r="K38" s="78">
        <v>16930</v>
      </c>
      <c r="L38" s="205" t="s">
        <v>55</v>
      </c>
      <c r="M38" s="355"/>
    </row>
    <row r="39" spans="1:14" ht="43.5" customHeight="1" x14ac:dyDescent="0.25">
      <c r="A39" s="349"/>
      <c r="B39" s="358"/>
      <c r="C39" s="205" t="s">
        <v>147</v>
      </c>
      <c r="D39" s="88" t="s">
        <v>146</v>
      </c>
      <c r="E39" s="78">
        <v>0</v>
      </c>
      <c r="F39" s="78">
        <f>G39+H39+I39+J39+K39</f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205" t="s">
        <v>55</v>
      </c>
      <c r="M39" s="355"/>
    </row>
    <row r="40" spans="1:14" ht="43.5" customHeight="1" x14ac:dyDescent="0.25">
      <c r="A40" s="350"/>
      <c r="B40" s="359"/>
      <c r="C40" s="205" t="s">
        <v>147</v>
      </c>
      <c r="D40" s="88" t="s">
        <v>56</v>
      </c>
      <c r="E40" s="78">
        <v>0</v>
      </c>
      <c r="F40" s="78">
        <f t="shared" ref="F40" si="35">G40+H40+I40+J40+K40</f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205" t="s">
        <v>55</v>
      </c>
      <c r="M40" s="356"/>
    </row>
    <row r="41" spans="1:14" ht="43.5" customHeight="1" x14ac:dyDescent="0.25">
      <c r="A41" s="348" t="s">
        <v>69</v>
      </c>
      <c r="B41" s="357" t="s">
        <v>385</v>
      </c>
      <c r="C41" s="205"/>
      <c r="D41" s="209" t="s">
        <v>54</v>
      </c>
      <c r="E41" s="41">
        <f>E42+E43+E44</f>
        <v>0</v>
      </c>
      <c r="F41" s="41">
        <f t="shared" ref="F41:K41" si="36">F42+F43+F44</f>
        <v>727</v>
      </c>
      <c r="G41" s="41">
        <f t="shared" si="36"/>
        <v>727</v>
      </c>
      <c r="H41" s="41">
        <f t="shared" si="36"/>
        <v>0</v>
      </c>
      <c r="I41" s="41">
        <f t="shared" si="36"/>
        <v>0</v>
      </c>
      <c r="J41" s="41">
        <f t="shared" si="36"/>
        <v>0</v>
      </c>
      <c r="K41" s="41">
        <f t="shared" si="36"/>
        <v>0</v>
      </c>
      <c r="L41" s="42" t="s">
        <v>55</v>
      </c>
      <c r="M41" s="42"/>
    </row>
    <row r="42" spans="1:14" ht="43.5" customHeight="1" x14ac:dyDescent="0.25">
      <c r="A42" s="349"/>
      <c r="B42" s="358"/>
      <c r="C42" s="205" t="s">
        <v>147</v>
      </c>
      <c r="D42" s="88" t="s">
        <v>145</v>
      </c>
      <c r="E42" s="78">
        <v>0</v>
      </c>
      <c r="F42" s="78">
        <f>G42+H42+I42+J42+K42</f>
        <v>126</v>
      </c>
      <c r="G42" s="78">
        <v>126</v>
      </c>
      <c r="H42" s="78">
        <v>0</v>
      </c>
      <c r="I42" s="78">
        <v>0</v>
      </c>
      <c r="J42" s="78">
        <v>0</v>
      </c>
      <c r="K42" s="78">
        <v>0</v>
      </c>
      <c r="L42" s="205" t="s">
        <v>55</v>
      </c>
      <c r="M42" s="205"/>
    </row>
    <row r="43" spans="1:14" ht="43.5" customHeight="1" x14ac:dyDescent="0.25">
      <c r="A43" s="349"/>
      <c r="B43" s="358"/>
      <c r="C43" s="205" t="s">
        <v>147</v>
      </c>
      <c r="D43" s="88" t="s">
        <v>146</v>
      </c>
      <c r="E43" s="78">
        <v>0</v>
      </c>
      <c r="F43" s="78">
        <f>G43+H43+I43+J43+K43</f>
        <v>601</v>
      </c>
      <c r="G43" s="78">
        <v>601</v>
      </c>
      <c r="H43" s="78">
        <v>0</v>
      </c>
      <c r="I43" s="78">
        <v>0</v>
      </c>
      <c r="J43" s="78">
        <v>0</v>
      </c>
      <c r="K43" s="78">
        <v>0</v>
      </c>
      <c r="L43" s="205" t="s">
        <v>55</v>
      </c>
      <c r="M43" s="205"/>
    </row>
    <row r="44" spans="1:14" ht="43.5" customHeight="1" x14ac:dyDescent="0.25">
      <c r="A44" s="350"/>
      <c r="B44" s="359"/>
      <c r="C44" s="205" t="s">
        <v>147</v>
      </c>
      <c r="D44" s="88" t="s">
        <v>56</v>
      </c>
      <c r="E44" s="78">
        <v>0</v>
      </c>
      <c r="F44" s="78">
        <f t="shared" ref="F44" si="37">G44+H44+I44+J44+K44</f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205" t="s">
        <v>55</v>
      </c>
      <c r="M44" s="205"/>
    </row>
    <row r="45" spans="1:14" ht="43.5" customHeight="1" x14ac:dyDescent="0.25">
      <c r="A45" s="348" t="s">
        <v>254</v>
      </c>
      <c r="B45" s="357" t="s">
        <v>357</v>
      </c>
      <c r="C45" s="205"/>
      <c r="D45" s="209" t="s">
        <v>54</v>
      </c>
      <c r="E45" s="41">
        <f>E46+E47+E48</f>
        <v>0</v>
      </c>
      <c r="F45" s="41">
        <f t="shared" ref="F45:K45" si="38">F46+F47+F48</f>
        <v>1700</v>
      </c>
      <c r="G45" s="41">
        <f t="shared" si="38"/>
        <v>340</v>
      </c>
      <c r="H45" s="41">
        <f t="shared" si="38"/>
        <v>340</v>
      </c>
      <c r="I45" s="41">
        <f t="shared" si="38"/>
        <v>340</v>
      </c>
      <c r="J45" s="41">
        <f t="shared" si="38"/>
        <v>340</v>
      </c>
      <c r="K45" s="41">
        <f t="shared" si="38"/>
        <v>340</v>
      </c>
      <c r="L45" s="42" t="s">
        <v>55</v>
      </c>
      <c r="M45" s="354"/>
    </row>
    <row r="46" spans="1:14" ht="43.5" customHeight="1" x14ac:dyDescent="0.25">
      <c r="A46" s="349"/>
      <c r="B46" s="358"/>
      <c r="C46" s="205" t="s">
        <v>147</v>
      </c>
      <c r="D46" s="88" t="s">
        <v>145</v>
      </c>
      <c r="E46" s="78">
        <v>0</v>
      </c>
      <c r="F46" s="78">
        <f>G46+H46+I46+J46+K46</f>
        <v>1700</v>
      </c>
      <c r="G46" s="78">
        <f>280+60</f>
        <v>340</v>
      </c>
      <c r="H46" s="78">
        <f>280+60</f>
        <v>340</v>
      </c>
      <c r="I46" s="78">
        <v>340</v>
      </c>
      <c r="J46" s="78">
        <v>340</v>
      </c>
      <c r="K46" s="78">
        <v>340</v>
      </c>
      <c r="L46" s="205" t="s">
        <v>55</v>
      </c>
      <c r="M46" s="355"/>
    </row>
    <row r="47" spans="1:14" ht="43.5" customHeight="1" x14ac:dyDescent="0.25">
      <c r="A47" s="349"/>
      <c r="B47" s="358"/>
      <c r="C47" s="205" t="s">
        <v>147</v>
      </c>
      <c r="D47" s="88" t="s">
        <v>146</v>
      </c>
      <c r="E47" s="78">
        <v>0</v>
      </c>
      <c r="F47" s="78">
        <f>G47+H47+I47+J47+K47</f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205" t="s">
        <v>55</v>
      </c>
      <c r="M47" s="355"/>
    </row>
    <row r="48" spans="1:14" ht="43.5" customHeight="1" x14ac:dyDescent="0.25">
      <c r="A48" s="350"/>
      <c r="B48" s="359"/>
      <c r="C48" s="205" t="s">
        <v>147</v>
      </c>
      <c r="D48" s="88" t="s">
        <v>56</v>
      </c>
      <c r="E48" s="78">
        <v>0</v>
      </c>
      <c r="F48" s="78">
        <f t="shared" ref="F48" si="39">G48+H48+I48+J48+K48</f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205" t="s">
        <v>55</v>
      </c>
      <c r="M48" s="356"/>
    </row>
    <row r="49" spans="1:13" ht="43.5" customHeight="1" x14ac:dyDescent="0.25">
      <c r="A49" s="348" t="s">
        <v>334</v>
      </c>
      <c r="B49" s="357" t="s">
        <v>359</v>
      </c>
      <c r="C49" s="205"/>
      <c r="D49" s="209" t="s">
        <v>54</v>
      </c>
      <c r="E49" s="41">
        <f>E50+E51+E52</f>
        <v>0</v>
      </c>
      <c r="F49" s="41">
        <f t="shared" ref="F49:K49" si="40">F50+F51+F52</f>
        <v>3872.7999999999997</v>
      </c>
      <c r="G49" s="41">
        <f t="shared" si="40"/>
        <v>654.4</v>
      </c>
      <c r="H49" s="41">
        <f t="shared" si="40"/>
        <v>804.6</v>
      </c>
      <c r="I49" s="41">
        <f t="shared" si="40"/>
        <v>804.6</v>
      </c>
      <c r="J49" s="41">
        <f t="shared" si="40"/>
        <v>804.6</v>
      </c>
      <c r="K49" s="41">
        <f t="shared" si="40"/>
        <v>804.6</v>
      </c>
      <c r="L49" s="42" t="s">
        <v>55</v>
      </c>
      <c r="M49" s="354"/>
    </row>
    <row r="50" spans="1:13" ht="43.5" customHeight="1" x14ac:dyDescent="0.25">
      <c r="A50" s="349"/>
      <c r="B50" s="358"/>
      <c r="C50" s="205" t="s">
        <v>147</v>
      </c>
      <c r="D50" s="88" t="s">
        <v>145</v>
      </c>
      <c r="E50" s="78">
        <v>0</v>
      </c>
      <c r="F50" s="78">
        <f>G50+H50+I50+J50+K50</f>
        <v>3872.7999999999997</v>
      </c>
      <c r="G50" s="78">
        <f>689.4-35</f>
        <v>654.4</v>
      </c>
      <c r="H50" s="78">
        <v>804.6</v>
      </c>
      <c r="I50" s="78">
        <v>804.6</v>
      </c>
      <c r="J50" s="78">
        <v>804.6</v>
      </c>
      <c r="K50" s="78">
        <v>804.6</v>
      </c>
      <c r="L50" s="205" t="s">
        <v>55</v>
      </c>
      <c r="M50" s="355"/>
    </row>
    <row r="51" spans="1:13" ht="43.5" customHeight="1" x14ac:dyDescent="0.25">
      <c r="A51" s="349"/>
      <c r="B51" s="358"/>
      <c r="C51" s="205" t="s">
        <v>147</v>
      </c>
      <c r="D51" s="88" t="s">
        <v>146</v>
      </c>
      <c r="E51" s="78">
        <v>0</v>
      </c>
      <c r="F51" s="78">
        <f>G51+H51+I51+J51+K51</f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205" t="s">
        <v>55</v>
      </c>
      <c r="M51" s="355"/>
    </row>
    <row r="52" spans="1:13" ht="43.5" customHeight="1" x14ac:dyDescent="0.25">
      <c r="A52" s="350"/>
      <c r="B52" s="359"/>
      <c r="C52" s="205" t="s">
        <v>147</v>
      </c>
      <c r="D52" s="88" t="s">
        <v>56</v>
      </c>
      <c r="E52" s="78">
        <v>0</v>
      </c>
      <c r="F52" s="78">
        <f t="shared" ref="F52" si="41">G52+H52+I52+J52+K52</f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205" t="s">
        <v>55</v>
      </c>
      <c r="M52" s="356"/>
    </row>
    <row r="53" spans="1:13" ht="43.5" customHeight="1" x14ac:dyDescent="0.25">
      <c r="A53" s="348" t="s">
        <v>335</v>
      </c>
      <c r="B53" s="357" t="s">
        <v>365</v>
      </c>
      <c r="C53" s="205"/>
      <c r="D53" s="209" t="s">
        <v>54</v>
      </c>
      <c r="E53" s="41">
        <f>E54+E55+E56</f>
        <v>0</v>
      </c>
      <c r="F53" s="41">
        <f t="shared" ref="F53:K53" si="42">F54+F55+F56</f>
        <v>142.5</v>
      </c>
      <c r="G53" s="41">
        <f t="shared" si="42"/>
        <v>28.5</v>
      </c>
      <c r="H53" s="41">
        <f t="shared" si="42"/>
        <v>28.5</v>
      </c>
      <c r="I53" s="41">
        <f t="shared" si="42"/>
        <v>28.5</v>
      </c>
      <c r="J53" s="41">
        <f t="shared" si="42"/>
        <v>28.5</v>
      </c>
      <c r="K53" s="41">
        <f t="shared" si="42"/>
        <v>28.5</v>
      </c>
      <c r="L53" s="42" t="s">
        <v>55</v>
      </c>
      <c r="M53" s="354"/>
    </row>
    <row r="54" spans="1:13" ht="43.5" customHeight="1" x14ac:dyDescent="0.25">
      <c r="A54" s="349"/>
      <c r="B54" s="358"/>
      <c r="C54" s="205" t="s">
        <v>147</v>
      </c>
      <c r="D54" s="88" t="s">
        <v>145</v>
      </c>
      <c r="E54" s="78">
        <v>0</v>
      </c>
      <c r="F54" s="78">
        <f>G54+H54+I54+J54+K54</f>
        <v>142.5</v>
      </c>
      <c r="G54" s="78">
        <f>10+18.5</f>
        <v>28.5</v>
      </c>
      <c r="H54" s="78">
        <v>28.5</v>
      </c>
      <c r="I54" s="78">
        <v>28.5</v>
      </c>
      <c r="J54" s="78">
        <v>28.5</v>
      </c>
      <c r="K54" s="78">
        <v>28.5</v>
      </c>
      <c r="L54" s="205" t="s">
        <v>55</v>
      </c>
      <c r="M54" s="355"/>
    </row>
    <row r="55" spans="1:13" ht="43.5" customHeight="1" x14ac:dyDescent="0.25">
      <c r="A55" s="349"/>
      <c r="B55" s="358"/>
      <c r="C55" s="205" t="s">
        <v>147</v>
      </c>
      <c r="D55" s="88" t="s">
        <v>146</v>
      </c>
      <c r="E55" s="78">
        <v>0</v>
      </c>
      <c r="F55" s="78">
        <f>G55+H55+I55+J55+K55</f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205" t="s">
        <v>55</v>
      </c>
      <c r="M55" s="355"/>
    </row>
    <row r="56" spans="1:13" ht="43.5" customHeight="1" x14ac:dyDescent="0.25">
      <c r="A56" s="350"/>
      <c r="B56" s="359"/>
      <c r="C56" s="205" t="s">
        <v>147</v>
      </c>
      <c r="D56" s="88" t="s">
        <v>56</v>
      </c>
      <c r="E56" s="78">
        <v>0</v>
      </c>
      <c r="F56" s="78">
        <f t="shared" ref="F56" si="43">G56+H56+I56+J56+K56</f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205" t="s">
        <v>55</v>
      </c>
      <c r="M56" s="356"/>
    </row>
    <row r="57" spans="1:13" ht="43.5" customHeight="1" x14ac:dyDescent="0.25">
      <c r="A57" s="348" t="s">
        <v>336</v>
      </c>
      <c r="B57" s="357" t="s">
        <v>332</v>
      </c>
      <c r="C57" s="205"/>
      <c r="D57" s="209" t="s">
        <v>54</v>
      </c>
      <c r="E57" s="41">
        <f>E58+E59+E60</f>
        <v>0</v>
      </c>
      <c r="F57" s="41">
        <f t="shared" ref="F57:K57" si="44">F58+F59+F60</f>
        <v>415.2</v>
      </c>
      <c r="G57" s="41">
        <f t="shared" si="44"/>
        <v>135.19999999999999</v>
      </c>
      <c r="H57" s="41">
        <f t="shared" si="44"/>
        <v>70</v>
      </c>
      <c r="I57" s="41">
        <f t="shared" si="44"/>
        <v>70</v>
      </c>
      <c r="J57" s="41">
        <f t="shared" si="44"/>
        <v>70</v>
      </c>
      <c r="K57" s="41">
        <f t="shared" si="44"/>
        <v>70</v>
      </c>
      <c r="L57" s="42" t="s">
        <v>55</v>
      </c>
      <c r="M57" s="354"/>
    </row>
    <row r="58" spans="1:13" ht="43.5" customHeight="1" x14ac:dyDescent="0.25">
      <c r="A58" s="349"/>
      <c r="B58" s="358"/>
      <c r="C58" s="205" t="s">
        <v>147</v>
      </c>
      <c r="D58" s="88" t="s">
        <v>145</v>
      </c>
      <c r="E58" s="78">
        <v>0</v>
      </c>
      <c r="F58" s="78">
        <f>G58+H58+I58+J58+K58</f>
        <v>415.2</v>
      </c>
      <c r="G58" s="78">
        <f>135.2-35+35</f>
        <v>135.19999999999999</v>
      </c>
      <c r="H58" s="78">
        <v>70</v>
      </c>
      <c r="I58" s="78">
        <v>70</v>
      </c>
      <c r="J58" s="78">
        <v>70</v>
      </c>
      <c r="K58" s="78">
        <v>70</v>
      </c>
      <c r="L58" s="205" t="s">
        <v>55</v>
      </c>
      <c r="M58" s="355"/>
    </row>
    <row r="59" spans="1:13" ht="43.5" customHeight="1" x14ac:dyDescent="0.25">
      <c r="A59" s="349"/>
      <c r="B59" s="358"/>
      <c r="C59" s="205" t="s">
        <v>147</v>
      </c>
      <c r="D59" s="88" t="s">
        <v>146</v>
      </c>
      <c r="E59" s="78">
        <v>0</v>
      </c>
      <c r="F59" s="78">
        <f>G59+H59+I59+J59+K59</f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205" t="s">
        <v>55</v>
      </c>
      <c r="M59" s="355"/>
    </row>
    <row r="60" spans="1:13" ht="43.5" customHeight="1" x14ac:dyDescent="0.25">
      <c r="A60" s="350"/>
      <c r="B60" s="359"/>
      <c r="C60" s="205" t="s">
        <v>147</v>
      </c>
      <c r="D60" s="88" t="s">
        <v>56</v>
      </c>
      <c r="E60" s="78">
        <v>0</v>
      </c>
      <c r="F60" s="78">
        <f t="shared" ref="F60" si="45">G60+H60+I60+J60+K60</f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205" t="s">
        <v>55</v>
      </c>
      <c r="M60" s="356"/>
    </row>
    <row r="61" spans="1:13" ht="43.5" customHeight="1" x14ac:dyDescent="0.25">
      <c r="A61" s="348" t="s">
        <v>337</v>
      </c>
      <c r="B61" s="357" t="s">
        <v>324</v>
      </c>
      <c r="C61" s="205"/>
      <c r="D61" s="209" t="s">
        <v>54</v>
      </c>
      <c r="E61" s="41">
        <f>E62+E63+E64</f>
        <v>0</v>
      </c>
      <c r="F61" s="41">
        <f t="shared" ref="F61:K61" si="46">F62+F63+F64</f>
        <v>215</v>
      </c>
      <c r="G61" s="41">
        <f t="shared" si="46"/>
        <v>43</v>
      </c>
      <c r="H61" s="41">
        <f t="shared" si="46"/>
        <v>43</v>
      </c>
      <c r="I61" s="41">
        <f t="shared" si="46"/>
        <v>43</v>
      </c>
      <c r="J61" s="41">
        <f t="shared" si="46"/>
        <v>43</v>
      </c>
      <c r="K61" s="41">
        <f t="shared" si="46"/>
        <v>43</v>
      </c>
      <c r="L61" s="42" t="s">
        <v>55</v>
      </c>
      <c r="M61" s="354"/>
    </row>
    <row r="62" spans="1:13" ht="43.5" customHeight="1" x14ac:dyDescent="0.25">
      <c r="A62" s="349"/>
      <c r="B62" s="358"/>
      <c r="C62" s="205" t="s">
        <v>147</v>
      </c>
      <c r="D62" s="88" t="s">
        <v>145</v>
      </c>
      <c r="E62" s="78">
        <v>0</v>
      </c>
      <c r="F62" s="78">
        <f>G62+H62+I62+J62+K62</f>
        <v>215</v>
      </c>
      <c r="G62" s="78">
        <v>43</v>
      </c>
      <c r="H62" s="78">
        <v>43</v>
      </c>
      <c r="I62" s="78">
        <v>43</v>
      </c>
      <c r="J62" s="78">
        <v>43</v>
      </c>
      <c r="K62" s="78">
        <v>43</v>
      </c>
      <c r="L62" s="205" t="s">
        <v>55</v>
      </c>
      <c r="M62" s="355"/>
    </row>
    <row r="63" spans="1:13" ht="43.5" customHeight="1" x14ac:dyDescent="0.25">
      <c r="A63" s="349"/>
      <c r="B63" s="358"/>
      <c r="C63" s="205" t="s">
        <v>147</v>
      </c>
      <c r="D63" s="88" t="s">
        <v>146</v>
      </c>
      <c r="E63" s="78">
        <v>0</v>
      </c>
      <c r="F63" s="78">
        <f>G63+H63+I63+J63+K63</f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205" t="s">
        <v>55</v>
      </c>
      <c r="M63" s="355"/>
    </row>
    <row r="64" spans="1:13" ht="43.5" customHeight="1" x14ac:dyDescent="0.25">
      <c r="A64" s="350"/>
      <c r="B64" s="359"/>
      <c r="C64" s="205" t="s">
        <v>147</v>
      </c>
      <c r="D64" s="88" t="s">
        <v>56</v>
      </c>
      <c r="E64" s="78">
        <v>0</v>
      </c>
      <c r="F64" s="78">
        <f t="shared" ref="F64" si="47">G64+H64+I64+J64+K64</f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205" t="s">
        <v>55</v>
      </c>
      <c r="M64" s="356"/>
    </row>
    <row r="65" spans="1:13" ht="43.5" customHeight="1" x14ac:dyDescent="0.25">
      <c r="A65" s="348" t="s">
        <v>338</v>
      </c>
      <c r="B65" s="357" t="s">
        <v>325</v>
      </c>
      <c r="C65" s="205"/>
      <c r="D65" s="209" t="s">
        <v>54</v>
      </c>
      <c r="E65" s="41">
        <f>E66+E67+E68</f>
        <v>0</v>
      </c>
      <c r="F65" s="41">
        <f t="shared" ref="F65:K65" si="48">F66+F67+F68</f>
        <v>310</v>
      </c>
      <c r="G65" s="41">
        <f t="shared" si="48"/>
        <v>62</v>
      </c>
      <c r="H65" s="41">
        <f t="shared" si="48"/>
        <v>62</v>
      </c>
      <c r="I65" s="41">
        <f t="shared" si="48"/>
        <v>62</v>
      </c>
      <c r="J65" s="41">
        <f t="shared" si="48"/>
        <v>62</v>
      </c>
      <c r="K65" s="41">
        <f t="shared" si="48"/>
        <v>62</v>
      </c>
      <c r="L65" s="42" t="s">
        <v>55</v>
      </c>
      <c r="M65" s="354"/>
    </row>
    <row r="66" spans="1:13" ht="43.5" customHeight="1" x14ac:dyDescent="0.25">
      <c r="A66" s="349"/>
      <c r="B66" s="358"/>
      <c r="C66" s="205" t="s">
        <v>147</v>
      </c>
      <c r="D66" s="88" t="s">
        <v>145</v>
      </c>
      <c r="E66" s="78">
        <v>0</v>
      </c>
      <c r="F66" s="78">
        <f>G66+H66+I66+J66+K66</f>
        <v>310</v>
      </c>
      <c r="G66" s="78">
        <v>62</v>
      </c>
      <c r="H66" s="78">
        <v>62</v>
      </c>
      <c r="I66" s="78">
        <v>62</v>
      </c>
      <c r="J66" s="78">
        <v>62</v>
      </c>
      <c r="K66" s="78">
        <v>62</v>
      </c>
      <c r="L66" s="205" t="s">
        <v>55</v>
      </c>
      <c r="M66" s="355"/>
    </row>
    <row r="67" spans="1:13" ht="43.5" customHeight="1" x14ac:dyDescent="0.25">
      <c r="A67" s="349"/>
      <c r="B67" s="358"/>
      <c r="C67" s="205" t="s">
        <v>147</v>
      </c>
      <c r="D67" s="88" t="s">
        <v>146</v>
      </c>
      <c r="E67" s="78">
        <v>0</v>
      </c>
      <c r="F67" s="78">
        <f>G67+H67+I67+J67+K67</f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205" t="s">
        <v>55</v>
      </c>
      <c r="M67" s="355"/>
    </row>
    <row r="68" spans="1:13" ht="43.5" customHeight="1" x14ac:dyDescent="0.25">
      <c r="A68" s="350"/>
      <c r="B68" s="359"/>
      <c r="C68" s="205" t="s">
        <v>147</v>
      </c>
      <c r="D68" s="88" t="s">
        <v>56</v>
      </c>
      <c r="E68" s="78">
        <v>0</v>
      </c>
      <c r="F68" s="78">
        <f t="shared" ref="F68" si="49">G68+H68+I68+J68+K68</f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205" t="s">
        <v>55</v>
      </c>
      <c r="M68" s="356"/>
    </row>
    <row r="69" spans="1:13" ht="43.5" customHeight="1" x14ac:dyDescent="0.25">
      <c r="A69" s="348" t="s">
        <v>339</v>
      </c>
      <c r="B69" s="357" t="s">
        <v>326</v>
      </c>
      <c r="C69" s="205"/>
      <c r="D69" s="209" t="s">
        <v>54</v>
      </c>
      <c r="E69" s="41">
        <f>E70+E71+E72</f>
        <v>0</v>
      </c>
      <c r="F69" s="41">
        <f t="shared" ref="F69:K69" si="50">F70+F71+F72</f>
        <v>275</v>
      </c>
      <c r="G69" s="41">
        <f t="shared" si="50"/>
        <v>55</v>
      </c>
      <c r="H69" s="41">
        <f t="shared" si="50"/>
        <v>55</v>
      </c>
      <c r="I69" s="41">
        <f t="shared" si="50"/>
        <v>55</v>
      </c>
      <c r="J69" s="41">
        <f t="shared" si="50"/>
        <v>55</v>
      </c>
      <c r="K69" s="41">
        <f t="shared" si="50"/>
        <v>55</v>
      </c>
      <c r="L69" s="42" t="s">
        <v>55</v>
      </c>
      <c r="M69" s="354"/>
    </row>
    <row r="70" spans="1:13" ht="43.5" customHeight="1" x14ac:dyDescent="0.25">
      <c r="A70" s="349"/>
      <c r="B70" s="358"/>
      <c r="C70" s="205" t="s">
        <v>147</v>
      </c>
      <c r="D70" s="88" t="s">
        <v>145</v>
      </c>
      <c r="E70" s="78">
        <v>0</v>
      </c>
      <c r="F70" s="78">
        <f>G70+H70+I70+J70+K70</f>
        <v>275</v>
      </c>
      <c r="G70" s="78">
        <v>55</v>
      </c>
      <c r="H70" s="78">
        <v>55</v>
      </c>
      <c r="I70" s="78">
        <v>55</v>
      </c>
      <c r="J70" s="78">
        <v>55</v>
      </c>
      <c r="K70" s="78">
        <v>55</v>
      </c>
      <c r="L70" s="205" t="s">
        <v>55</v>
      </c>
      <c r="M70" s="355"/>
    </row>
    <row r="71" spans="1:13" ht="43.5" customHeight="1" x14ac:dyDescent="0.25">
      <c r="A71" s="349"/>
      <c r="B71" s="358"/>
      <c r="C71" s="205" t="s">
        <v>147</v>
      </c>
      <c r="D71" s="88" t="s">
        <v>146</v>
      </c>
      <c r="E71" s="78">
        <v>0</v>
      </c>
      <c r="F71" s="78">
        <f>G71+H71+I71+J71+K71</f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205" t="s">
        <v>55</v>
      </c>
      <c r="M71" s="355"/>
    </row>
    <row r="72" spans="1:13" ht="43.5" customHeight="1" x14ac:dyDescent="0.25">
      <c r="A72" s="350"/>
      <c r="B72" s="359"/>
      <c r="C72" s="205" t="s">
        <v>147</v>
      </c>
      <c r="D72" s="88" t="s">
        <v>56</v>
      </c>
      <c r="E72" s="78">
        <v>0</v>
      </c>
      <c r="F72" s="78">
        <f t="shared" ref="F72" si="51">G72+H72+I72+J72+K72</f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205" t="s">
        <v>55</v>
      </c>
      <c r="M72" s="356"/>
    </row>
    <row r="73" spans="1:13" ht="43.5" customHeight="1" x14ac:dyDescent="0.25">
      <c r="A73" s="348" t="s">
        <v>340</v>
      </c>
      <c r="B73" s="357" t="s">
        <v>327</v>
      </c>
      <c r="C73" s="205"/>
      <c r="D73" s="209" t="s">
        <v>54</v>
      </c>
      <c r="E73" s="41">
        <f>E74+E75+E76</f>
        <v>0</v>
      </c>
      <c r="F73" s="41">
        <f t="shared" ref="F73:K73" si="52">F74+F75+F76</f>
        <v>3500</v>
      </c>
      <c r="G73" s="41">
        <f t="shared" si="52"/>
        <v>700</v>
      </c>
      <c r="H73" s="41">
        <f t="shared" si="52"/>
        <v>700</v>
      </c>
      <c r="I73" s="41">
        <f t="shared" si="52"/>
        <v>700</v>
      </c>
      <c r="J73" s="41">
        <f t="shared" si="52"/>
        <v>700</v>
      </c>
      <c r="K73" s="41">
        <f t="shared" si="52"/>
        <v>700</v>
      </c>
      <c r="L73" s="42" t="s">
        <v>55</v>
      </c>
      <c r="M73" s="354"/>
    </row>
    <row r="74" spans="1:13" ht="43.5" customHeight="1" x14ac:dyDescent="0.25">
      <c r="A74" s="349"/>
      <c r="B74" s="358"/>
      <c r="C74" s="205" t="s">
        <v>147</v>
      </c>
      <c r="D74" s="88" t="s">
        <v>145</v>
      </c>
      <c r="E74" s="78">
        <v>0</v>
      </c>
      <c r="F74" s="78">
        <f>G74+H74+I74+J74+K74</f>
        <v>3500</v>
      </c>
      <c r="G74" s="78">
        <v>700</v>
      </c>
      <c r="H74" s="78">
        <v>700</v>
      </c>
      <c r="I74" s="78">
        <v>700</v>
      </c>
      <c r="J74" s="78">
        <v>700</v>
      </c>
      <c r="K74" s="78">
        <v>700</v>
      </c>
      <c r="L74" s="205" t="s">
        <v>55</v>
      </c>
      <c r="M74" s="355"/>
    </row>
    <row r="75" spans="1:13" ht="43.5" customHeight="1" x14ac:dyDescent="0.25">
      <c r="A75" s="349"/>
      <c r="B75" s="358"/>
      <c r="C75" s="205" t="s">
        <v>147</v>
      </c>
      <c r="D75" s="88" t="s">
        <v>146</v>
      </c>
      <c r="E75" s="78">
        <v>0</v>
      </c>
      <c r="F75" s="78">
        <f>G75+H75+I75+J75+K75</f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205" t="s">
        <v>55</v>
      </c>
      <c r="M75" s="355"/>
    </row>
    <row r="76" spans="1:13" ht="43.5" customHeight="1" x14ac:dyDescent="0.25">
      <c r="A76" s="350"/>
      <c r="B76" s="359"/>
      <c r="C76" s="205" t="s">
        <v>147</v>
      </c>
      <c r="D76" s="88" t="s">
        <v>56</v>
      </c>
      <c r="E76" s="78">
        <v>0</v>
      </c>
      <c r="F76" s="78">
        <f t="shared" ref="F76" si="53">G76+H76+I76+J76+K76</f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205" t="s">
        <v>55</v>
      </c>
      <c r="M76" s="356"/>
    </row>
    <row r="77" spans="1:13" ht="43.5" customHeight="1" x14ac:dyDescent="0.25">
      <c r="A77" s="348" t="s">
        <v>341</v>
      </c>
      <c r="B77" s="357" t="s">
        <v>347</v>
      </c>
      <c r="C77" s="205"/>
      <c r="D77" s="209" t="s">
        <v>54</v>
      </c>
      <c r="E77" s="41">
        <f>E78+E79+E80</f>
        <v>0</v>
      </c>
      <c r="F77" s="41">
        <f t="shared" ref="F77:K77" si="54">F78+F79+F80</f>
        <v>40</v>
      </c>
      <c r="G77" s="41">
        <f>G78+G79+G80</f>
        <v>0</v>
      </c>
      <c r="H77" s="41">
        <f t="shared" si="54"/>
        <v>10</v>
      </c>
      <c r="I77" s="41">
        <f t="shared" si="54"/>
        <v>10</v>
      </c>
      <c r="J77" s="41">
        <f t="shared" si="54"/>
        <v>10</v>
      </c>
      <c r="K77" s="41">
        <f t="shared" si="54"/>
        <v>10</v>
      </c>
      <c r="L77" s="42" t="s">
        <v>55</v>
      </c>
      <c r="M77" s="354"/>
    </row>
    <row r="78" spans="1:13" ht="43.5" customHeight="1" x14ac:dyDescent="0.25">
      <c r="A78" s="349"/>
      <c r="B78" s="358"/>
      <c r="C78" s="205" t="s">
        <v>147</v>
      </c>
      <c r="D78" s="88" t="s">
        <v>145</v>
      </c>
      <c r="E78" s="78">
        <v>0</v>
      </c>
      <c r="F78" s="78">
        <f>G78+H78+I78+J78+K78</f>
        <v>40</v>
      </c>
      <c r="G78" s="78">
        <f>10-10</f>
        <v>0</v>
      </c>
      <c r="H78" s="78">
        <v>10</v>
      </c>
      <c r="I78" s="78">
        <v>10</v>
      </c>
      <c r="J78" s="78">
        <v>10</v>
      </c>
      <c r="K78" s="78">
        <v>10</v>
      </c>
      <c r="L78" s="205" t="s">
        <v>55</v>
      </c>
      <c r="M78" s="355"/>
    </row>
    <row r="79" spans="1:13" ht="43.5" customHeight="1" x14ac:dyDescent="0.25">
      <c r="A79" s="349"/>
      <c r="B79" s="358"/>
      <c r="C79" s="205" t="s">
        <v>147</v>
      </c>
      <c r="D79" s="88" t="s">
        <v>146</v>
      </c>
      <c r="E79" s="78">
        <v>0</v>
      </c>
      <c r="F79" s="78">
        <f>G79+H79+I79+J79+K79</f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205" t="s">
        <v>55</v>
      </c>
      <c r="M79" s="355"/>
    </row>
    <row r="80" spans="1:13" ht="43.5" customHeight="1" x14ac:dyDescent="0.25">
      <c r="A80" s="350"/>
      <c r="B80" s="359"/>
      <c r="C80" s="205" t="s">
        <v>147</v>
      </c>
      <c r="D80" s="88" t="s">
        <v>56</v>
      </c>
      <c r="E80" s="78">
        <v>0</v>
      </c>
      <c r="F80" s="78">
        <f t="shared" ref="F80" si="55">G80+H80+I80+J80+K80</f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205" t="s">
        <v>55</v>
      </c>
      <c r="M80" s="356"/>
    </row>
    <row r="81" spans="1:13" ht="43.5" customHeight="1" x14ac:dyDescent="0.25">
      <c r="A81" s="250"/>
      <c r="B81" s="357" t="s">
        <v>520</v>
      </c>
      <c r="C81" s="248"/>
      <c r="D81" s="209" t="s">
        <v>54</v>
      </c>
      <c r="E81" s="41">
        <f>E82+E83+E84</f>
        <v>0</v>
      </c>
      <c r="F81" s="41">
        <f t="shared" ref="F81" si="56">F82+F83+F84</f>
        <v>110</v>
      </c>
      <c r="G81" s="41">
        <f>G82+G83+G84</f>
        <v>110</v>
      </c>
      <c r="H81" s="41">
        <f t="shared" ref="H81:K81" si="57">H82+H83+H84</f>
        <v>0</v>
      </c>
      <c r="I81" s="41">
        <f t="shared" si="57"/>
        <v>0</v>
      </c>
      <c r="J81" s="41">
        <f t="shared" si="57"/>
        <v>0</v>
      </c>
      <c r="K81" s="41">
        <f t="shared" si="57"/>
        <v>0</v>
      </c>
      <c r="L81" s="42" t="s">
        <v>55</v>
      </c>
      <c r="M81" s="354"/>
    </row>
    <row r="82" spans="1:13" ht="43.5" customHeight="1" x14ac:dyDescent="0.25">
      <c r="A82" s="250" t="s">
        <v>348</v>
      </c>
      <c r="B82" s="358"/>
      <c r="C82" s="248" t="s">
        <v>147</v>
      </c>
      <c r="D82" s="88" t="s">
        <v>145</v>
      </c>
      <c r="E82" s="78">
        <v>0</v>
      </c>
      <c r="F82" s="78">
        <f>G82+H82+I82+J82+K82</f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248" t="s">
        <v>55</v>
      </c>
      <c r="M82" s="355"/>
    </row>
    <row r="83" spans="1:13" ht="43.5" customHeight="1" x14ac:dyDescent="0.25">
      <c r="A83" s="250"/>
      <c r="B83" s="358"/>
      <c r="C83" s="248" t="s">
        <v>147</v>
      </c>
      <c r="D83" s="88" t="s">
        <v>146</v>
      </c>
      <c r="E83" s="78">
        <v>0</v>
      </c>
      <c r="F83" s="78">
        <f>G83+H83+I83+J83+K83</f>
        <v>110</v>
      </c>
      <c r="G83" s="78">
        <v>110</v>
      </c>
      <c r="H83" s="78">
        <v>0</v>
      </c>
      <c r="I83" s="78">
        <v>0</v>
      </c>
      <c r="J83" s="78">
        <v>0</v>
      </c>
      <c r="K83" s="78">
        <v>0</v>
      </c>
      <c r="L83" s="248" t="s">
        <v>55</v>
      </c>
      <c r="M83" s="355"/>
    </row>
    <row r="84" spans="1:13" ht="43.5" customHeight="1" x14ac:dyDescent="0.25">
      <c r="A84" s="250"/>
      <c r="B84" s="359"/>
      <c r="C84" s="248" t="s">
        <v>147</v>
      </c>
      <c r="D84" s="88" t="s">
        <v>56</v>
      </c>
      <c r="E84" s="78">
        <v>0</v>
      </c>
      <c r="F84" s="78">
        <f t="shared" ref="F84" si="58">G84+H84+I84+J84+K84</f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248" t="s">
        <v>55</v>
      </c>
      <c r="M84" s="356"/>
    </row>
    <row r="85" spans="1:13" ht="29.25" customHeight="1" x14ac:dyDescent="0.25">
      <c r="A85" s="363" t="s">
        <v>71</v>
      </c>
      <c r="B85" s="360" t="s">
        <v>270</v>
      </c>
      <c r="C85" s="155"/>
      <c r="D85" s="156" t="s">
        <v>54</v>
      </c>
      <c r="E85" s="157">
        <f>E86+E87+E88</f>
        <v>0</v>
      </c>
      <c r="F85" s="157">
        <f t="shared" ref="F85:K85" si="59">F86+F87+F88</f>
        <v>1965</v>
      </c>
      <c r="G85" s="157">
        <f t="shared" si="59"/>
        <v>469</v>
      </c>
      <c r="H85" s="157">
        <f t="shared" si="59"/>
        <v>374</v>
      </c>
      <c r="I85" s="157">
        <f t="shared" si="59"/>
        <v>374</v>
      </c>
      <c r="J85" s="157">
        <f t="shared" si="59"/>
        <v>374</v>
      </c>
      <c r="K85" s="157">
        <f t="shared" si="59"/>
        <v>374</v>
      </c>
      <c r="L85" s="158" t="s">
        <v>55</v>
      </c>
      <c r="M85" s="158"/>
    </row>
    <row r="86" spans="1:13" ht="38.25" x14ac:dyDescent="0.25">
      <c r="A86" s="364"/>
      <c r="B86" s="361"/>
      <c r="C86" s="155" t="s">
        <v>147</v>
      </c>
      <c r="D86" s="159" t="s">
        <v>145</v>
      </c>
      <c r="E86" s="160">
        <f>E90+E94+E98+E102+E106</f>
        <v>0</v>
      </c>
      <c r="F86" s="160">
        <f>F90+F94+F98+F102+F106+F110</f>
        <v>1965</v>
      </c>
      <c r="G86" s="160">
        <f t="shared" ref="G86:K86" si="60">G90+G94+G98+G102+G106+G110</f>
        <v>469</v>
      </c>
      <c r="H86" s="160">
        <f t="shared" si="60"/>
        <v>374</v>
      </c>
      <c r="I86" s="160">
        <f t="shared" si="60"/>
        <v>374</v>
      </c>
      <c r="J86" s="160">
        <f t="shared" si="60"/>
        <v>374</v>
      </c>
      <c r="K86" s="160">
        <f t="shared" si="60"/>
        <v>374</v>
      </c>
      <c r="L86" s="155" t="s">
        <v>55</v>
      </c>
      <c r="M86" s="155"/>
    </row>
    <row r="87" spans="1:13" ht="38.25" x14ac:dyDescent="0.25">
      <c r="A87" s="364"/>
      <c r="B87" s="361"/>
      <c r="C87" s="155" t="s">
        <v>147</v>
      </c>
      <c r="D87" s="159" t="s">
        <v>146</v>
      </c>
      <c r="E87" s="160">
        <f>E91+E95+E99+E103+E107</f>
        <v>0</v>
      </c>
      <c r="F87" s="160">
        <f t="shared" ref="F87:K87" si="61">F91+F95+F99+F103+F107</f>
        <v>0</v>
      </c>
      <c r="G87" s="160">
        <f t="shared" si="61"/>
        <v>0</v>
      </c>
      <c r="H87" s="160">
        <f t="shared" si="61"/>
        <v>0</v>
      </c>
      <c r="I87" s="160">
        <f t="shared" si="61"/>
        <v>0</v>
      </c>
      <c r="J87" s="160">
        <f t="shared" si="61"/>
        <v>0</v>
      </c>
      <c r="K87" s="160">
        <f t="shared" si="61"/>
        <v>0</v>
      </c>
      <c r="L87" s="155" t="s">
        <v>55</v>
      </c>
      <c r="M87" s="155"/>
    </row>
    <row r="88" spans="1:13" ht="38.25" x14ac:dyDescent="0.25">
      <c r="A88" s="365"/>
      <c r="B88" s="362"/>
      <c r="C88" s="155" t="s">
        <v>147</v>
      </c>
      <c r="D88" s="159" t="s">
        <v>56</v>
      </c>
      <c r="E88" s="160">
        <f>'Прил 11 Перечень мероприятий'!F840</f>
        <v>0</v>
      </c>
      <c r="F88" s="160">
        <f t="shared" ref="F88:K88" si="62">F92+F96+F100+F104+F108</f>
        <v>0</v>
      </c>
      <c r="G88" s="160">
        <f t="shared" si="62"/>
        <v>0</v>
      </c>
      <c r="H88" s="160">
        <f t="shared" si="62"/>
        <v>0</v>
      </c>
      <c r="I88" s="160">
        <f t="shared" si="62"/>
        <v>0</v>
      </c>
      <c r="J88" s="160">
        <f t="shared" si="62"/>
        <v>0</v>
      </c>
      <c r="K88" s="160">
        <f t="shared" si="62"/>
        <v>0</v>
      </c>
      <c r="L88" s="155" t="s">
        <v>55</v>
      </c>
      <c r="M88" s="155"/>
    </row>
    <row r="89" spans="1:13" ht="27" customHeight="1" x14ac:dyDescent="0.25">
      <c r="A89" s="348" t="s">
        <v>75</v>
      </c>
      <c r="B89" s="357" t="s">
        <v>370</v>
      </c>
      <c r="C89" s="205"/>
      <c r="D89" s="209" t="s">
        <v>54</v>
      </c>
      <c r="E89" s="29">
        <f>E90+E91+E92</f>
        <v>0</v>
      </c>
      <c r="F89" s="29">
        <f t="shared" ref="F89" si="63">F90+F91+F92</f>
        <v>425</v>
      </c>
      <c r="G89" s="29">
        <f t="shared" ref="G89" si="64">G90+G91+G92</f>
        <v>85</v>
      </c>
      <c r="H89" s="29">
        <f t="shared" ref="H89" si="65">H90+H91+H92</f>
        <v>85</v>
      </c>
      <c r="I89" s="29">
        <f t="shared" ref="I89" si="66">I90+I91+I92</f>
        <v>85</v>
      </c>
      <c r="J89" s="29">
        <f t="shared" ref="J89" si="67">J90+J91+J92</f>
        <v>85</v>
      </c>
      <c r="K89" s="29">
        <f t="shared" ref="K89" si="68">K90+K91+K92</f>
        <v>85</v>
      </c>
      <c r="L89" s="42" t="s">
        <v>55</v>
      </c>
      <c r="M89" s="42"/>
    </row>
    <row r="90" spans="1:13" ht="38.25" x14ac:dyDescent="0.25">
      <c r="A90" s="349"/>
      <c r="B90" s="358"/>
      <c r="C90" s="205" t="s">
        <v>147</v>
      </c>
      <c r="D90" s="88" t="s">
        <v>145</v>
      </c>
      <c r="E90" s="74">
        <v>0</v>
      </c>
      <c r="F90" s="74">
        <f>G90+H90+I90+J90+K90</f>
        <v>425</v>
      </c>
      <c r="G90" s="78">
        <f>53+32</f>
        <v>85</v>
      </c>
      <c r="H90" s="74">
        <v>85</v>
      </c>
      <c r="I90" s="74">
        <v>85</v>
      </c>
      <c r="J90" s="74">
        <v>85</v>
      </c>
      <c r="K90" s="74">
        <v>85</v>
      </c>
      <c r="L90" s="73" t="s">
        <v>55</v>
      </c>
      <c r="M90" s="73"/>
    </row>
    <row r="91" spans="1:13" ht="38.25" x14ac:dyDescent="0.25">
      <c r="A91" s="349"/>
      <c r="B91" s="358"/>
      <c r="C91" s="205" t="s">
        <v>147</v>
      </c>
      <c r="D91" s="88" t="s">
        <v>146</v>
      </c>
      <c r="E91" s="74">
        <v>0</v>
      </c>
      <c r="F91" s="74">
        <f>G91+H91+I91+J91+K91</f>
        <v>0</v>
      </c>
      <c r="G91" s="78">
        <v>0</v>
      </c>
      <c r="H91" s="74">
        <v>0</v>
      </c>
      <c r="I91" s="74">
        <v>0</v>
      </c>
      <c r="J91" s="74">
        <v>0</v>
      </c>
      <c r="K91" s="74">
        <v>0</v>
      </c>
      <c r="L91" s="73" t="s">
        <v>55</v>
      </c>
      <c r="M91" s="73"/>
    </row>
    <row r="92" spans="1:13" ht="38.25" x14ac:dyDescent="0.25">
      <c r="A92" s="350"/>
      <c r="B92" s="359"/>
      <c r="C92" s="205" t="s">
        <v>147</v>
      </c>
      <c r="D92" s="88" t="s">
        <v>56</v>
      </c>
      <c r="E92" s="78">
        <v>0</v>
      </c>
      <c r="F92" s="78">
        <f t="shared" ref="F92" si="69">G92+H92+I92+J92+K92</f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3" t="s">
        <v>55</v>
      </c>
      <c r="M92" s="73"/>
    </row>
    <row r="93" spans="1:13" ht="27" customHeight="1" x14ac:dyDescent="0.25">
      <c r="A93" s="348" t="s">
        <v>255</v>
      </c>
      <c r="B93" s="357" t="s">
        <v>371</v>
      </c>
      <c r="C93" s="205"/>
      <c r="D93" s="209" t="s">
        <v>54</v>
      </c>
      <c r="E93" s="29">
        <f>E94+E95+E96</f>
        <v>0</v>
      </c>
      <c r="F93" s="29">
        <f t="shared" ref="F93" si="70">F94+F95+F96</f>
        <v>725</v>
      </c>
      <c r="G93" s="41">
        <f t="shared" ref="G93" si="71">G94+G95+G96</f>
        <v>145</v>
      </c>
      <c r="H93" s="29">
        <f t="shared" ref="H93" si="72">H94+H95+H96</f>
        <v>145</v>
      </c>
      <c r="I93" s="29">
        <f t="shared" ref="I93" si="73">I94+I95+I96</f>
        <v>145</v>
      </c>
      <c r="J93" s="29">
        <f t="shared" ref="J93" si="74">J94+J95+J96</f>
        <v>145</v>
      </c>
      <c r="K93" s="29">
        <f t="shared" ref="K93" si="75">K94+K95+K96</f>
        <v>145</v>
      </c>
      <c r="L93" s="42" t="s">
        <v>55</v>
      </c>
      <c r="M93" s="42"/>
    </row>
    <row r="94" spans="1:13" ht="38.25" x14ac:dyDescent="0.25">
      <c r="A94" s="349"/>
      <c r="B94" s="358"/>
      <c r="C94" s="205" t="s">
        <v>147</v>
      </c>
      <c r="D94" s="88" t="s">
        <v>145</v>
      </c>
      <c r="E94" s="74">
        <v>0</v>
      </c>
      <c r="F94" s="74">
        <f>G94+H94+I94+J94+K94</f>
        <v>725</v>
      </c>
      <c r="G94" s="78">
        <f>45+100</f>
        <v>145</v>
      </c>
      <c r="H94" s="74">
        <v>145</v>
      </c>
      <c r="I94" s="74">
        <v>145</v>
      </c>
      <c r="J94" s="74">
        <v>145</v>
      </c>
      <c r="K94" s="74">
        <v>145</v>
      </c>
      <c r="L94" s="73" t="s">
        <v>55</v>
      </c>
      <c r="M94" s="73"/>
    </row>
    <row r="95" spans="1:13" ht="38.25" x14ac:dyDescent="0.25">
      <c r="A95" s="349"/>
      <c r="B95" s="358"/>
      <c r="C95" s="205" t="s">
        <v>147</v>
      </c>
      <c r="D95" s="88" t="s">
        <v>146</v>
      </c>
      <c r="E95" s="74">
        <v>0</v>
      </c>
      <c r="F95" s="74">
        <f>G95+H95+I95+J95+K95</f>
        <v>0</v>
      </c>
      <c r="G95" s="78">
        <v>0</v>
      </c>
      <c r="H95" s="74">
        <v>0</v>
      </c>
      <c r="I95" s="74">
        <v>0</v>
      </c>
      <c r="J95" s="74">
        <v>0</v>
      </c>
      <c r="K95" s="74">
        <v>0</v>
      </c>
      <c r="L95" s="73" t="s">
        <v>55</v>
      </c>
      <c r="M95" s="73"/>
    </row>
    <row r="96" spans="1:13" ht="38.25" x14ac:dyDescent="0.25">
      <c r="A96" s="350"/>
      <c r="B96" s="359"/>
      <c r="C96" s="205" t="s">
        <v>147</v>
      </c>
      <c r="D96" s="88" t="s">
        <v>56</v>
      </c>
      <c r="E96" s="78">
        <v>0</v>
      </c>
      <c r="F96" s="78">
        <f t="shared" ref="F96" si="76">G96+H96+I96+J96+K96</f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3" t="s">
        <v>55</v>
      </c>
      <c r="M96" s="73"/>
    </row>
    <row r="97" spans="1:13" ht="39" customHeight="1" x14ac:dyDescent="0.25">
      <c r="A97" s="348" t="s">
        <v>266</v>
      </c>
      <c r="B97" s="357" t="s">
        <v>372</v>
      </c>
      <c r="C97" s="205"/>
      <c r="D97" s="209" t="s">
        <v>54</v>
      </c>
      <c r="E97" s="29">
        <f>E98+E99+E100</f>
        <v>0</v>
      </c>
      <c r="F97" s="29">
        <f t="shared" ref="F97" si="77">F98+F99+F100</f>
        <v>220</v>
      </c>
      <c r="G97" s="41">
        <f t="shared" ref="G97" si="78">G98+G99+G100</f>
        <v>44</v>
      </c>
      <c r="H97" s="29">
        <f t="shared" ref="H97" si="79">H98+H99+H100</f>
        <v>44</v>
      </c>
      <c r="I97" s="29">
        <f t="shared" ref="I97" si="80">I98+I99+I100</f>
        <v>44</v>
      </c>
      <c r="J97" s="29">
        <f t="shared" ref="J97" si="81">J98+J99+J100</f>
        <v>44</v>
      </c>
      <c r="K97" s="29">
        <f t="shared" ref="K97" si="82">K98+K99+K100</f>
        <v>44</v>
      </c>
      <c r="L97" s="42" t="s">
        <v>55</v>
      </c>
      <c r="M97" s="205"/>
    </row>
    <row r="98" spans="1:13" ht="38.25" x14ac:dyDescent="0.25">
      <c r="A98" s="349"/>
      <c r="B98" s="358"/>
      <c r="C98" s="205" t="s">
        <v>147</v>
      </c>
      <c r="D98" s="88" t="s">
        <v>145</v>
      </c>
      <c r="E98" s="74">
        <v>0</v>
      </c>
      <c r="F98" s="74">
        <f>G98+H98+I98+J98+K98</f>
        <v>220</v>
      </c>
      <c r="G98" s="78">
        <f>12+32</f>
        <v>44</v>
      </c>
      <c r="H98" s="74">
        <v>44</v>
      </c>
      <c r="I98" s="74">
        <v>44</v>
      </c>
      <c r="J98" s="74">
        <v>44</v>
      </c>
      <c r="K98" s="74">
        <v>44</v>
      </c>
      <c r="L98" s="73" t="s">
        <v>55</v>
      </c>
      <c r="M98" s="205"/>
    </row>
    <row r="99" spans="1:13" ht="38.25" x14ac:dyDescent="0.25">
      <c r="A99" s="349"/>
      <c r="B99" s="358"/>
      <c r="C99" s="205" t="s">
        <v>147</v>
      </c>
      <c r="D99" s="88" t="s">
        <v>146</v>
      </c>
      <c r="E99" s="74">
        <v>0</v>
      </c>
      <c r="F99" s="74">
        <f>G99+H99+I99+J99+K99</f>
        <v>0</v>
      </c>
      <c r="G99" s="78">
        <v>0</v>
      </c>
      <c r="H99" s="74">
        <v>0</v>
      </c>
      <c r="I99" s="74">
        <v>0</v>
      </c>
      <c r="J99" s="74">
        <v>0</v>
      </c>
      <c r="K99" s="74">
        <v>0</v>
      </c>
      <c r="L99" s="73" t="s">
        <v>55</v>
      </c>
      <c r="M99" s="205"/>
    </row>
    <row r="100" spans="1:13" ht="38.25" x14ac:dyDescent="0.25">
      <c r="A100" s="350"/>
      <c r="B100" s="359"/>
      <c r="C100" s="205" t="s">
        <v>147</v>
      </c>
      <c r="D100" s="88" t="s">
        <v>56</v>
      </c>
      <c r="E100" s="78">
        <v>0</v>
      </c>
      <c r="F100" s="78">
        <f t="shared" ref="F100" si="83">G100+H100+I100+J100+K100</f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3" t="s">
        <v>55</v>
      </c>
      <c r="M100" s="205"/>
    </row>
    <row r="101" spans="1:13" ht="27.75" customHeight="1" x14ac:dyDescent="0.25">
      <c r="A101" s="380" t="s">
        <v>267</v>
      </c>
      <c r="B101" s="357" t="s">
        <v>477</v>
      </c>
      <c r="C101" s="68"/>
      <c r="D101" s="89" t="s">
        <v>54</v>
      </c>
      <c r="E101" s="29">
        <f>E102+E103+E104</f>
        <v>0</v>
      </c>
      <c r="F101" s="29">
        <f t="shared" ref="F101" si="84">F102+F103+F104</f>
        <v>500</v>
      </c>
      <c r="G101" s="41">
        <f t="shared" ref="G101" si="85">G102+G103+G104</f>
        <v>100</v>
      </c>
      <c r="H101" s="29">
        <f t="shared" ref="H101" si="86">H102+H103+H104</f>
        <v>100</v>
      </c>
      <c r="I101" s="29">
        <f t="shared" ref="I101" si="87">I102+I103+I104</f>
        <v>100</v>
      </c>
      <c r="J101" s="29">
        <f t="shared" ref="J101" si="88">J102+J103+J104</f>
        <v>100</v>
      </c>
      <c r="K101" s="29">
        <f t="shared" ref="K101" si="89">K102+K103+K104</f>
        <v>100</v>
      </c>
      <c r="L101" s="42" t="s">
        <v>55</v>
      </c>
      <c r="M101" s="42"/>
    </row>
    <row r="102" spans="1:13" ht="38.25" x14ac:dyDescent="0.25">
      <c r="A102" s="381"/>
      <c r="B102" s="358"/>
      <c r="C102" s="68" t="s">
        <v>147</v>
      </c>
      <c r="D102" s="69" t="s">
        <v>145</v>
      </c>
      <c r="E102" s="74">
        <v>0</v>
      </c>
      <c r="F102" s="74">
        <f>G102+H102+I102+J102+K102</f>
        <v>500</v>
      </c>
      <c r="G102" s="78">
        <f>50+50</f>
        <v>100</v>
      </c>
      <c r="H102" s="74">
        <v>100</v>
      </c>
      <c r="I102" s="74">
        <v>100</v>
      </c>
      <c r="J102" s="74">
        <v>100</v>
      </c>
      <c r="K102" s="74">
        <v>100</v>
      </c>
      <c r="L102" s="73" t="s">
        <v>55</v>
      </c>
      <c r="M102" s="73"/>
    </row>
    <row r="103" spans="1:13" ht="38.25" x14ac:dyDescent="0.25">
      <c r="A103" s="381"/>
      <c r="B103" s="358"/>
      <c r="C103" s="68" t="s">
        <v>147</v>
      </c>
      <c r="D103" s="69" t="s">
        <v>146</v>
      </c>
      <c r="E103" s="74">
        <v>0</v>
      </c>
      <c r="F103" s="74">
        <f>G103+H103+I103+J103+K103</f>
        <v>0</v>
      </c>
      <c r="G103" s="78">
        <v>0</v>
      </c>
      <c r="H103" s="74">
        <v>0</v>
      </c>
      <c r="I103" s="74">
        <v>0</v>
      </c>
      <c r="J103" s="74">
        <v>0</v>
      </c>
      <c r="K103" s="74">
        <v>0</v>
      </c>
      <c r="L103" s="73" t="s">
        <v>55</v>
      </c>
      <c r="M103" s="73"/>
    </row>
    <row r="104" spans="1:13" ht="38.25" x14ac:dyDescent="0.25">
      <c r="A104" s="382"/>
      <c r="B104" s="359"/>
      <c r="C104" s="73" t="s">
        <v>147</v>
      </c>
      <c r="D104" s="88" t="s">
        <v>56</v>
      </c>
      <c r="E104" s="78">
        <v>0</v>
      </c>
      <c r="F104" s="78">
        <f t="shared" ref="F104" si="90">G104+H104+I104+J104+K104</f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3" t="s">
        <v>55</v>
      </c>
      <c r="M104" s="73"/>
    </row>
    <row r="105" spans="1:13" ht="26.25" customHeight="1" x14ac:dyDescent="0.25">
      <c r="A105" s="380" t="s">
        <v>268</v>
      </c>
      <c r="B105" s="357" t="s">
        <v>347</v>
      </c>
      <c r="C105" s="68"/>
      <c r="D105" s="89" t="s">
        <v>54</v>
      </c>
      <c r="E105" s="29">
        <f>E106+E107+E108</f>
        <v>0</v>
      </c>
      <c r="F105" s="29">
        <f t="shared" ref="F105" si="91">F106+F107+F108</f>
        <v>50</v>
      </c>
      <c r="G105" s="41">
        <f t="shared" ref="G105" si="92">G106+G107+G108</f>
        <v>50</v>
      </c>
      <c r="H105" s="29">
        <f t="shared" ref="H105" si="93">H106+H107+H108</f>
        <v>0</v>
      </c>
      <c r="I105" s="29">
        <f t="shared" ref="I105" si="94">I106+I107+I108</f>
        <v>0</v>
      </c>
      <c r="J105" s="29">
        <f t="shared" ref="J105" si="95">J106+J107+J108</f>
        <v>0</v>
      </c>
      <c r="K105" s="29">
        <f t="shared" ref="K105" si="96">K106+K107+K108</f>
        <v>0</v>
      </c>
      <c r="L105" s="42" t="s">
        <v>55</v>
      </c>
      <c r="M105" s="42"/>
    </row>
    <row r="106" spans="1:13" ht="38.25" x14ac:dyDescent="0.25">
      <c r="A106" s="381"/>
      <c r="B106" s="358"/>
      <c r="C106" s="68" t="s">
        <v>147</v>
      </c>
      <c r="D106" s="69" t="s">
        <v>145</v>
      </c>
      <c r="E106" s="74">
        <v>0</v>
      </c>
      <c r="F106" s="74">
        <f>G106+H106+I106+J106+K106</f>
        <v>50</v>
      </c>
      <c r="G106" s="78">
        <v>50</v>
      </c>
      <c r="H106" s="74">
        <v>0</v>
      </c>
      <c r="I106" s="74">
        <v>0</v>
      </c>
      <c r="J106" s="74">
        <v>0</v>
      </c>
      <c r="K106" s="74">
        <v>0</v>
      </c>
      <c r="L106" s="73" t="s">
        <v>55</v>
      </c>
      <c r="M106" s="73"/>
    </row>
    <row r="107" spans="1:13" ht="38.25" x14ac:dyDescent="0.25">
      <c r="A107" s="381"/>
      <c r="B107" s="358"/>
      <c r="C107" s="68" t="s">
        <v>147</v>
      </c>
      <c r="D107" s="69" t="s">
        <v>146</v>
      </c>
      <c r="E107" s="74">
        <v>0</v>
      </c>
      <c r="F107" s="74">
        <f>G107+H107+I107+J107+K107</f>
        <v>0</v>
      </c>
      <c r="G107" s="78">
        <v>0</v>
      </c>
      <c r="H107" s="74">
        <v>0</v>
      </c>
      <c r="I107" s="74">
        <v>0</v>
      </c>
      <c r="J107" s="74">
        <v>0</v>
      </c>
      <c r="K107" s="74">
        <v>0</v>
      </c>
      <c r="L107" s="73" t="s">
        <v>55</v>
      </c>
      <c r="M107" s="73"/>
    </row>
    <row r="108" spans="1:13" ht="38.25" x14ac:dyDescent="0.25">
      <c r="A108" s="382"/>
      <c r="B108" s="359"/>
      <c r="C108" s="73" t="s">
        <v>147</v>
      </c>
      <c r="D108" s="88" t="s">
        <v>56</v>
      </c>
      <c r="E108" s="78">
        <v>0</v>
      </c>
      <c r="F108" s="78">
        <f t="shared" ref="F108" si="97">G108+H108+I108+J108+K108</f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3" t="s">
        <v>55</v>
      </c>
      <c r="M108" s="73"/>
    </row>
    <row r="109" spans="1:13" ht="25.5" x14ac:dyDescent="0.25">
      <c r="A109" s="348" t="s">
        <v>269</v>
      </c>
      <c r="B109" s="357" t="s">
        <v>332</v>
      </c>
      <c r="C109" s="240"/>
      <c r="D109" s="209" t="s">
        <v>54</v>
      </c>
      <c r="E109" s="41">
        <f>E110+E111+E112</f>
        <v>0</v>
      </c>
      <c r="F109" s="41">
        <f t="shared" ref="F109:K109" si="98">F110+F111+F112</f>
        <v>45</v>
      </c>
      <c r="G109" s="41">
        <f t="shared" si="98"/>
        <v>45</v>
      </c>
      <c r="H109" s="41">
        <f t="shared" si="98"/>
        <v>0</v>
      </c>
      <c r="I109" s="41">
        <f t="shared" si="98"/>
        <v>0</v>
      </c>
      <c r="J109" s="41">
        <f t="shared" si="98"/>
        <v>0</v>
      </c>
      <c r="K109" s="41">
        <f t="shared" si="98"/>
        <v>0</v>
      </c>
      <c r="L109" s="42" t="s">
        <v>55</v>
      </c>
      <c r="M109" s="42"/>
    </row>
    <row r="110" spans="1:13" ht="38.25" x14ac:dyDescent="0.25">
      <c r="A110" s="349"/>
      <c r="B110" s="358"/>
      <c r="C110" s="240" t="s">
        <v>147</v>
      </c>
      <c r="D110" s="88" t="s">
        <v>145</v>
      </c>
      <c r="E110" s="78">
        <v>0</v>
      </c>
      <c r="F110" s="78">
        <v>45</v>
      </c>
      <c r="G110" s="78">
        <v>45</v>
      </c>
      <c r="H110" s="78">
        <v>0</v>
      </c>
      <c r="I110" s="78">
        <v>0</v>
      </c>
      <c r="J110" s="78">
        <v>0</v>
      </c>
      <c r="K110" s="78">
        <v>0</v>
      </c>
      <c r="L110" s="240" t="s">
        <v>55</v>
      </c>
      <c r="M110" s="240"/>
    </row>
    <row r="111" spans="1:13" ht="38.25" x14ac:dyDescent="0.25">
      <c r="A111" s="349"/>
      <c r="B111" s="358"/>
      <c r="C111" s="240" t="s">
        <v>147</v>
      </c>
      <c r="D111" s="88" t="s">
        <v>146</v>
      </c>
      <c r="E111" s="78">
        <v>0</v>
      </c>
      <c r="F111" s="78">
        <f>G111+H111+I111+J111+K111</f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240" t="s">
        <v>55</v>
      </c>
      <c r="M111" s="240"/>
    </row>
    <row r="112" spans="1:13" ht="38.25" x14ac:dyDescent="0.25">
      <c r="A112" s="350"/>
      <c r="B112" s="359"/>
      <c r="C112" s="240" t="s">
        <v>147</v>
      </c>
      <c r="D112" s="88" t="s">
        <v>56</v>
      </c>
      <c r="E112" s="78">
        <v>0</v>
      </c>
      <c r="F112" s="78">
        <f t="shared" ref="F112" si="99">G112+H112+I112+J112+K112</f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240" t="s">
        <v>55</v>
      </c>
      <c r="M112" s="240"/>
    </row>
    <row r="113" spans="1:14" ht="39" customHeight="1" x14ac:dyDescent="0.25">
      <c r="A113" s="270"/>
      <c r="B113" s="270"/>
      <c r="C113" s="101"/>
      <c r="D113" s="35" t="s">
        <v>58</v>
      </c>
      <c r="E113" s="79">
        <f>E33+E89+E93+E97+E101+E105</f>
        <v>0</v>
      </c>
      <c r="F113" s="79">
        <f>F33+F89+F93+F97+F101+F105+F110</f>
        <v>97796.4</v>
      </c>
      <c r="G113" s="79">
        <f>G33+G89+G93+G97+G101+G105+G110</f>
        <v>20128.000000000004</v>
      </c>
      <c r="H113" s="79">
        <f t="shared" ref="H113:K113" si="100">H33+H89+H93+H97+H101+H105+H110</f>
        <v>19417.099999999999</v>
      </c>
      <c r="I113" s="79">
        <f t="shared" si="100"/>
        <v>19417.099999999999</v>
      </c>
      <c r="J113" s="79">
        <f t="shared" si="100"/>
        <v>19417.099999999999</v>
      </c>
      <c r="K113" s="79">
        <f t="shared" si="100"/>
        <v>19417.099999999999</v>
      </c>
      <c r="L113" s="84"/>
      <c r="M113" s="84"/>
    </row>
    <row r="114" spans="1:14" ht="42" customHeight="1" x14ac:dyDescent="0.25">
      <c r="A114" s="270"/>
      <c r="B114" s="270"/>
      <c r="C114" s="101"/>
      <c r="D114" s="35" t="s">
        <v>158</v>
      </c>
      <c r="E114" s="79">
        <f t="shared" ref="E114:K116" si="101">E30</f>
        <v>0</v>
      </c>
      <c r="F114" s="79">
        <f t="shared" si="101"/>
        <v>97085.4</v>
      </c>
      <c r="G114" s="79">
        <f t="shared" si="101"/>
        <v>19417.000000000004</v>
      </c>
      <c r="H114" s="79">
        <f t="shared" si="101"/>
        <v>19417.099999999999</v>
      </c>
      <c r="I114" s="79">
        <f t="shared" si="101"/>
        <v>19417.099999999999</v>
      </c>
      <c r="J114" s="79">
        <f t="shared" si="101"/>
        <v>19417.099999999999</v>
      </c>
      <c r="K114" s="79">
        <f t="shared" si="101"/>
        <v>19417.099999999999</v>
      </c>
      <c r="L114" s="71"/>
      <c r="M114" s="71"/>
      <c r="N114" s="17"/>
    </row>
    <row r="115" spans="1:14" ht="34.5" customHeight="1" x14ac:dyDescent="0.25">
      <c r="A115" s="270"/>
      <c r="B115" s="270"/>
      <c r="C115" s="101"/>
      <c r="D115" s="45" t="s">
        <v>159</v>
      </c>
      <c r="E115" s="46">
        <f t="shared" si="101"/>
        <v>0</v>
      </c>
      <c r="F115" s="46">
        <f t="shared" si="101"/>
        <v>711</v>
      </c>
      <c r="G115" s="46">
        <f t="shared" si="101"/>
        <v>711</v>
      </c>
      <c r="H115" s="46">
        <f t="shared" si="101"/>
        <v>0</v>
      </c>
      <c r="I115" s="46">
        <f t="shared" si="101"/>
        <v>0</v>
      </c>
      <c r="J115" s="46">
        <f t="shared" si="101"/>
        <v>0</v>
      </c>
      <c r="K115" s="46">
        <f t="shared" si="101"/>
        <v>0</v>
      </c>
      <c r="L115" s="75"/>
      <c r="M115" s="75"/>
    </row>
    <row r="116" spans="1:14" ht="42" customHeight="1" x14ac:dyDescent="0.25">
      <c r="A116" s="270"/>
      <c r="B116" s="270"/>
      <c r="C116" s="101"/>
      <c r="D116" s="48" t="s">
        <v>60</v>
      </c>
      <c r="E116" s="49">
        <f t="shared" si="101"/>
        <v>0</v>
      </c>
      <c r="F116" s="49">
        <f t="shared" si="101"/>
        <v>0</v>
      </c>
      <c r="G116" s="49">
        <f t="shared" si="101"/>
        <v>0</v>
      </c>
      <c r="H116" s="49">
        <f t="shared" si="101"/>
        <v>0</v>
      </c>
      <c r="I116" s="49">
        <f t="shared" si="101"/>
        <v>0</v>
      </c>
      <c r="J116" s="49">
        <f t="shared" si="101"/>
        <v>0</v>
      </c>
      <c r="K116" s="49">
        <f t="shared" si="101"/>
        <v>0</v>
      </c>
      <c r="L116" s="43"/>
      <c r="M116" s="43"/>
    </row>
    <row r="117" spans="1:14" ht="34.5" customHeight="1" x14ac:dyDescent="0.25">
      <c r="A117" s="372" t="s">
        <v>107</v>
      </c>
      <c r="B117" s="372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</row>
    <row r="118" spans="1:14" ht="28.5" customHeight="1" x14ac:dyDescent="0.25">
      <c r="A118" s="369" t="s">
        <v>250</v>
      </c>
      <c r="B118" s="366" t="s">
        <v>135</v>
      </c>
      <c r="C118" s="76"/>
      <c r="D118" s="35" t="s">
        <v>54</v>
      </c>
      <c r="E118" s="79">
        <f>E119+E120+E121</f>
        <v>0</v>
      </c>
      <c r="F118" s="79">
        <f t="shared" ref="F118:K118" si="102">F119+F120+F121</f>
        <v>311350.96999999997</v>
      </c>
      <c r="G118" s="79">
        <f t="shared" si="102"/>
        <v>63963.770000000004</v>
      </c>
      <c r="H118" s="79">
        <f t="shared" si="102"/>
        <v>61846.799999999996</v>
      </c>
      <c r="I118" s="79">
        <f t="shared" si="102"/>
        <v>61846.799999999996</v>
      </c>
      <c r="J118" s="79">
        <f t="shared" si="102"/>
        <v>61846.799999999996</v>
      </c>
      <c r="K118" s="79">
        <f t="shared" si="102"/>
        <v>61846.799999999996</v>
      </c>
      <c r="L118" s="37"/>
      <c r="M118" s="37"/>
    </row>
    <row r="119" spans="1:14" ht="45" customHeight="1" x14ac:dyDescent="0.25">
      <c r="A119" s="370"/>
      <c r="B119" s="367"/>
      <c r="C119" s="84"/>
      <c r="D119" s="87" t="s">
        <v>145</v>
      </c>
      <c r="E119" s="38">
        <v>0</v>
      </c>
      <c r="F119" s="38">
        <f t="shared" ref="F119:K121" si="103">F123+F175</f>
        <v>308892.96999999997</v>
      </c>
      <c r="G119" s="38">
        <f t="shared" si="103"/>
        <v>61505.770000000004</v>
      </c>
      <c r="H119" s="38">
        <f t="shared" si="103"/>
        <v>61846.799999999996</v>
      </c>
      <c r="I119" s="38">
        <f t="shared" si="103"/>
        <v>61846.799999999996</v>
      </c>
      <c r="J119" s="38">
        <f t="shared" si="103"/>
        <v>61846.799999999996</v>
      </c>
      <c r="K119" s="38">
        <f t="shared" si="103"/>
        <v>61846.799999999996</v>
      </c>
      <c r="L119" s="71"/>
      <c r="M119" s="37"/>
    </row>
    <row r="120" spans="1:14" ht="40.5" customHeight="1" x14ac:dyDescent="0.25">
      <c r="A120" s="370"/>
      <c r="B120" s="367"/>
      <c r="C120" s="84"/>
      <c r="D120" s="94" t="s">
        <v>146</v>
      </c>
      <c r="E120" s="95">
        <f>E124+E176</f>
        <v>0</v>
      </c>
      <c r="F120" s="95">
        <f t="shared" si="103"/>
        <v>2458</v>
      </c>
      <c r="G120" s="95">
        <f t="shared" si="103"/>
        <v>2458</v>
      </c>
      <c r="H120" s="95">
        <f t="shared" si="103"/>
        <v>0</v>
      </c>
      <c r="I120" s="95">
        <f t="shared" si="103"/>
        <v>0</v>
      </c>
      <c r="J120" s="95">
        <f t="shared" si="103"/>
        <v>0</v>
      </c>
      <c r="K120" s="95">
        <f t="shared" si="103"/>
        <v>0</v>
      </c>
      <c r="L120" s="75"/>
      <c r="M120" s="75"/>
    </row>
    <row r="121" spans="1:14" ht="43.5" customHeight="1" x14ac:dyDescent="0.25">
      <c r="A121" s="371"/>
      <c r="B121" s="368"/>
      <c r="C121" s="84"/>
      <c r="D121" s="90" t="s">
        <v>56</v>
      </c>
      <c r="E121" s="44">
        <f>E125+E177</f>
        <v>0</v>
      </c>
      <c r="F121" s="44">
        <f t="shared" si="103"/>
        <v>0</v>
      </c>
      <c r="G121" s="44">
        <f t="shared" si="103"/>
        <v>0</v>
      </c>
      <c r="H121" s="44">
        <f t="shared" si="103"/>
        <v>0</v>
      </c>
      <c r="I121" s="44">
        <f t="shared" si="103"/>
        <v>0</v>
      </c>
      <c r="J121" s="44">
        <f t="shared" si="103"/>
        <v>0</v>
      </c>
      <c r="K121" s="44">
        <f t="shared" si="103"/>
        <v>0</v>
      </c>
      <c r="L121" s="43"/>
      <c r="M121" s="43"/>
    </row>
    <row r="122" spans="1:14" ht="29.25" customHeight="1" x14ac:dyDescent="0.25">
      <c r="A122" s="363" t="s">
        <v>76</v>
      </c>
      <c r="B122" s="360" t="s">
        <v>194</v>
      </c>
      <c r="C122" s="155"/>
      <c r="D122" s="156" t="s">
        <v>54</v>
      </c>
      <c r="E122" s="157">
        <f>E123+E124+E125</f>
        <v>0</v>
      </c>
      <c r="F122" s="157">
        <f t="shared" ref="F122" si="104">F123+F124+F125</f>
        <v>296946.33999999997</v>
      </c>
      <c r="G122" s="157">
        <f t="shared" ref="G122" si="105">G123+G124+G125</f>
        <v>61899.140000000007</v>
      </c>
      <c r="H122" s="157">
        <f t="shared" ref="H122" si="106">H123+H124+H125</f>
        <v>58761.799999999996</v>
      </c>
      <c r="I122" s="157">
        <f t="shared" ref="I122" si="107">I123+I124+I125</f>
        <v>58761.799999999996</v>
      </c>
      <c r="J122" s="157">
        <f t="shared" ref="J122" si="108">J123+J124+J125</f>
        <v>58761.799999999996</v>
      </c>
      <c r="K122" s="157">
        <f t="shared" ref="K122" si="109">K123+K124+K125</f>
        <v>58761.799999999996</v>
      </c>
      <c r="L122" s="158" t="s">
        <v>55</v>
      </c>
      <c r="M122" s="158"/>
    </row>
    <row r="123" spans="1:14" ht="45" customHeight="1" x14ac:dyDescent="0.25">
      <c r="A123" s="364"/>
      <c r="B123" s="361"/>
      <c r="C123" s="155" t="s">
        <v>147</v>
      </c>
      <c r="D123" s="159" t="s">
        <v>145</v>
      </c>
      <c r="E123" s="160">
        <f t="shared" ref="E123:F125" si="110">E127+E131+E135+E139+E143+E147+E151+E155+E159+E163+E167</f>
        <v>0</v>
      </c>
      <c r="F123" s="160">
        <f t="shared" si="110"/>
        <v>294488.33999999997</v>
      </c>
      <c r="G123" s="160">
        <f t="shared" ref="G123:K123" si="111">G127+G131+G135+G139+G143+G147+G151+G155+G159+G163+G167</f>
        <v>59441.140000000007</v>
      </c>
      <c r="H123" s="160">
        <f t="shared" si="111"/>
        <v>58761.799999999996</v>
      </c>
      <c r="I123" s="160">
        <f t="shared" si="111"/>
        <v>58761.799999999996</v>
      </c>
      <c r="J123" s="160">
        <f t="shared" si="111"/>
        <v>58761.799999999996</v>
      </c>
      <c r="K123" s="160">
        <f t="shared" si="111"/>
        <v>58761.799999999996</v>
      </c>
      <c r="L123" s="155" t="s">
        <v>55</v>
      </c>
      <c r="M123" s="155"/>
    </row>
    <row r="124" spans="1:14" ht="35.25" customHeight="1" x14ac:dyDescent="0.25">
      <c r="A124" s="364"/>
      <c r="B124" s="361"/>
      <c r="C124" s="155" t="s">
        <v>147</v>
      </c>
      <c r="D124" s="159" t="s">
        <v>146</v>
      </c>
      <c r="E124" s="160">
        <f>E128+E132+E136+E140+E144+E148+E152+E156+E160+E164+E168+E172</f>
        <v>0</v>
      </c>
      <c r="F124" s="160">
        <f>F128+F132+F136+F140+F144+F148+F152+F156+F160+F164+F168+F172</f>
        <v>2458</v>
      </c>
      <c r="G124" s="160">
        <f t="shared" ref="G124:K124" si="112">G128+G132+G136+G140+G144+G148+G152+G156+G160+G164+G168+G172</f>
        <v>2458</v>
      </c>
      <c r="H124" s="160">
        <f t="shared" si="112"/>
        <v>0</v>
      </c>
      <c r="I124" s="160">
        <f t="shared" si="112"/>
        <v>0</v>
      </c>
      <c r="J124" s="160">
        <f t="shared" si="112"/>
        <v>0</v>
      </c>
      <c r="K124" s="160">
        <f t="shared" si="112"/>
        <v>0</v>
      </c>
      <c r="L124" s="155" t="s">
        <v>55</v>
      </c>
      <c r="M124" s="155"/>
    </row>
    <row r="125" spans="1:14" ht="42.75" customHeight="1" x14ac:dyDescent="0.25">
      <c r="A125" s="365"/>
      <c r="B125" s="362"/>
      <c r="C125" s="155" t="s">
        <v>147</v>
      </c>
      <c r="D125" s="159" t="s">
        <v>56</v>
      </c>
      <c r="E125" s="160">
        <f t="shared" si="110"/>
        <v>0</v>
      </c>
      <c r="F125" s="160">
        <f t="shared" si="110"/>
        <v>0</v>
      </c>
      <c r="G125" s="160">
        <f t="shared" ref="G125:K125" si="113">G129+G133+G137+G141+G145+G149+G153+G157+G161+G165+G169</f>
        <v>0</v>
      </c>
      <c r="H125" s="160">
        <f t="shared" si="113"/>
        <v>0</v>
      </c>
      <c r="I125" s="160">
        <f t="shared" si="113"/>
        <v>0</v>
      </c>
      <c r="J125" s="160">
        <f t="shared" si="113"/>
        <v>0</v>
      </c>
      <c r="K125" s="160">
        <f t="shared" si="113"/>
        <v>0</v>
      </c>
      <c r="L125" s="155" t="s">
        <v>55</v>
      </c>
      <c r="M125" s="155"/>
    </row>
    <row r="126" spans="1:14" ht="31.5" customHeight="1" x14ac:dyDescent="0.25">
      <c r="A126" s="348" t="s">
        <v>67</v>
      </c>
      <c r="B126" s="357" t="s">
        <v>354</v>
      </c>
      <c r="C126" s="205"/>
      <c r="D126" s="209" t="s">
        <v>54</v>
      </c>
      <c r="E126" s="41">
        <f>E127+E128+E129</f>
        <v>0</v>
      </c>
      <c r="F126" s="41">
        <f t="shared" ref="F126" si="114">F127+F128+F129</f>
        <v>255154.24</v>
      </c>
      <c r="G126" s="41">
        <f t="shared" ref="G126" si="115">G127+G128+G129</f>
        <v>50714.239999999998</v>
      </c>
      <c r="H126" s="41">
        <f t="shared" ref="H126" si="116">H127+H128+H129</f>
        <v>51110</v>
      </c>
      <c r="I126" s="41">
        <f t="shared" ref="I126" si="117">I127+I128+I129</f>
        <v>51110</v>
      </c>
      <c r="J126" s="41">
        <f t="shared" ref="J126" si="118">J127+J128+J129</f>
        <v>51110</v>
      </c>
      <c r="K126" s="41">
        <f t="shared" ref="K126" si="119">K127+K128+K129</f>
        <v>51110</v>
      </c>
      <c r="L126" s="42" t="s">
        <v>55</v>
      </c>
      <c r="M126" s="210"/>
    </row>
    <row r="127" spans="1:14" ht="45" customHeight="1" x14ac:dyDescent="0.25">
      <c r="A127" s="349"/>
      <c r="B127" s="358"/>
      <c r="C127" s="205" t="s">
        <v>147</v>
      </c>
      <c r="D127" s="88" t="s">
        <v>145</v>
      </c>
      <c r="E127" s="78">
        <v>0</v>
      </c>
      <c r="F127" s="78">
        <f>G127+H127+I127+J127+K127</f>
        <v>255154.24</v>
      </c>
      <c r="G127" s="78">
        <f>51110-395-0.76</f>
        <v>50714.239999999998</v>
      </c>
      <c r="H127" s="78">
        <v>51110</v>
      </c>
      <c r="I127" s="78">
        <v>51110</v>
      </c>
      <c r="J127" s="78">
        <v>51110</v>
      </c>
      <c r="K127" s="78">
        <v>51110</v>
      </c>
      <c r="L127" s="205" t="s">
        <v>55</v>
      </c>
      <c r="M127" s="210"/>
    </row>
    <row r="128" spans="1:14" ht="39.75" customHeight="1" x14ac:dyDescent="0.25">
      <c r="A128" s="349"/>
      <c r="B128" s="358"/>
      <c r="C128" s="205" t="s">
        <v>147</v>
      </c>
      <c r="D128" s="88" t="s">
        <v>146</v>
      </c>
      <c r="E128" s="78">
        <v>0</v>
      </c>
      <c r="F128" s="78">
        <f>G128+H128+I128+J128+K128</f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205" t="s">
        <v>55</v>
      </c>
      <c r="M128" s="210"/>
    </row>
    <row r="129" spans="1:13" ht="40.5" customHeight="1" x14ac:dyDescent="0.25">
      <c r="A129" s="350"/>
      <c r="B129" s="359"/>
      <c r="C129" s="205" t="s">
        <v>147</v>
      </c>
      <c r="D129" s="88" t="s">
        <v>56</v>
      </c>
      <c r="E129" s="78">
        <v>0</v>
      </c>
      <c r="F129" s="78">
        <f t="shared" ref="F129" si="120">G129+H129+I129+J129+K129</f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205" t="s">
        <v>55</v>
      </c>
      <c r="M129" s="205"/>
    </row>
    <row r="130" spans="1:13" ht="40.5" customHeight="1" x14ac:dyDescent="0.25">
      <c r="A130" s="348" t="s">
        <v>69</v>
      </c>
      <c r="B130" s="357" t="s">
        <v>385</v>
      </c>
      <c r="C130" s="205"/>
      <c r="D130" s="209" t="s">
        <v>54</v>
      </c>
      <c r="E130" s="41">
        <f>E131+E132+E133</f>
        <v>0</v>
      </c>
      <c r="F130" s="41">
        <f t="shared" ref="F130:K130" si="121">F131+F132+F133</f>
        <v>2283</v>
      </c>
      <c r="G130" s="41">
        <f t="shared" si="121"/>
        <v>2283</v>
      </c>
      <c r="H130" s="41">
        <f t="shared" si="121"/>
        <v>0</v>
      </c>
      <c r="I130" s="41">
        <f t="shared" si="121"/>
        <v>0</v>
      </c>
      <c r="J130" s="41">
        <f t="shared" si="121"/>
        <v>0</v>
      </c>
      <c r="K130" s="41">
        <f t="shared" si="121"/>
        <v>0</v>
      </c>
      <c r="L130" s="42" t="s">
        <v>55</v>
      </c>
      <c r="M130" s="42"/>
    </row>
    <row r="131" spans="1:13" ht="40.5" customHeight="1" x14ac:dyDescent="0.25">
      <c r="A131" s="349"/>
      <c r="B131" s="358"/>
      <c r="C131" s="205" t="s">
        <v>147</v>
      </c>
      <c r="D131" s="88" t="s">
        <v>145</v>
      </c>
      <c r="E131" s="78">
        <v>0</v>
      </c>
      <c r="F131" s="78">
        <f>G131+H131+I131+J131+K131</f>
        <v>395</v>
      </c>
      <c r="G131" s="78">
        <v>395</v>
      </c>
      <c r="H131" s="78">
        <v>0</v>
      </c>
      <c r="I131" s="78">
        <v>0</v>
      </c>
      <c r="J131" s="78">
        <v>0</v>
      </c>
      <c r="K131" s="78">
        <v>0</v>
      </c>
      <c r="L131" s="205" t="s">
        <v>55</v>
      </c>
      <c r="M131" s="205"/>
    </row>
    <row r="132" spans="1:13" ht="40.5" customHeight="1" x14ac:dyDescent="0.25">
      <c r="A132" s="349"/>
      <c r="B132" s="358"/>
      <c r="C132" s="205" t="s">
        <v>147</v>
      </c>
      <c r="D132" s="88" t="s">
        <v>146</v>
      </c>
      <c r="E132" s="78">
        <v>0</v>
      </c>
      <c r="F132" s="78">
        <f>G132+H132+I132+J132+K132</f>
        <v>1888</v>
      </c>
      <c r="G132" s="78">
        <v>1888</v>
      </c>
      <c r="H132" s="78">
        <v>0</v>
      </c>
      <c r="I132" s="78">
        <v>0</v>
      </c>
      <c r="J132" s="78">
        <v>0</v>
      </c>
      <c r="K132" s="78">
        <v>0</v>
      </c>
      <c r="L132" s="205" t="s">
        <v>55</v>
      </c>
      <c r="M132" s="205"/>
    </row>
    <row r="133" spans="1:13" ht="40.5" customHeight="1" x14ac:dyDescent="0.25">
      <c r="A133" s="350"/>
      <c r="B133" s="359"/>
      <c r="C133" s="205" t="s">
        <v>147</v>
      </c>
      <c r="D133" s="88" t="s">
        <v>56</v>
      </c>
      <c r="E133" s="78">
        <v>0</v>
      </c>
      <c r="F133" s="78">
        <f t="shared" ref="F133" si="122">G133+H133+I133+J133+K133</f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205" t="s">
        <v>55</v>
      </c>
      <c r="M133" s="205"/>
    </row>
    <row r="134" spans="1:13" ht="32.25" customHeight="1" x14ac:dyDescent="0.25">
      <c r="A134" s="348" t="s">
        <v>254</v>
      </c>
      <c r="B134" s="357" t="s">
        <v>357</v>
      </c>
      <c r="C134" s="205"/>
      <c r="D134" s="209" t="s">
        <v>54</v>
      </c>
      <c r="E134" s="41">
        <f>E135+E136+E137</f>
        <v>0</v>
      </c>
      <c r="F134" s="41">
        <f t="shared" ref="F134:K134" si="123">F135+F136+F137</f>
        <v>9575</v>
      </c>
      <c r="G134" s="41">
        <f t="shared" si="123"/>
        <v>1915</v>
      </c>
      <c r="H134" s="41">
        <f t="shared" si="123"/>
        <v>1915</v>
      </c>
      <c r="I134" s="41">
        <f t="shared" si="123"/>
        <v>1915</v>
      </c>
      <c r="J134" s="41">
        <f t="shared" si="123"/>
        <v>1915</v>
      </c>
      <c r="K134" s="41">
        <f t="shared" si="123"/>
        <v>1915</v>
      </c>
      <c r="L134" s="42" t="s">
        <v>55</v>
      </c>
      <c r="M134" s="354"/>
    </row>
    <row r="135" spans="1:13" ht="42.75" customHeight="1" x14ac:dyDescent="0.25">
      <c r="A135" s="349"/>
      <c r="B135" s="358"/>
      <c r="C135" s="205" t="s">
        <v>147</v>
      </c>
      <c r="D135" s="88" t="s">
        <v>145</v>
      </c>
      <c r="E135" s="78">
        <v>0</v>
      </c>
      <c r="F135" s="78">
        <f>G135+H135+I135+J135+K135</f>
        <v>9575</v>
      </c>
      <c r="G135" s="78">
        <v>1915</v>
      </c>
      <c r="H135" s="78">
        <v>1915</v>
      </c>
      <c r="I135" s="78">
        <v>1915</v>
      </c>
      <c r="J135" s="78">
        <v>1915</v>
      </c>
      <c r="K135" s="78">
        <v>1915</v>
      </c>
      <c r="L135" s="205" t="s">
        <v>55</v>
      </c>
      <c r="M135" s="355"/>
    </row>
    <row r="136" spans="1:13" ht="39.75" customHeight="1" x14ac:dyDescent="0.25">
      <c r="A136" s="349"/>
      <c r="B136" s="358"/>
      <c r="C136" s="205" t="s">
        <v>147</v>
      </c>
      <c r="D136" s="88" t="s">
        <v>146</v>
      </c>
      <c r="E136" s="78">
        <v>0</v>
      </c>
      <c r="F136" s="78">
        <f>G136+H136+I136+J136+K136</f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205" t="s">
        <v>55</v>
      </c>
      <c r="M136" s="355"/>
    </row>
    <row r="137" spans="1:13" ht="42.75" customHeight="1" x14ac:dyDescent="0.25">
      <c r="A137" s="350"/>
      <c r="B137" s="359"/>
      <c r="C137" s="205" t="s">
        <v>147</v>
      </c>
      <c r="D137" s="88" t="s">
        <v>56</v>
      </c>
      <c r="E137" s="78">
        <v>0</v>
      </c>
      <c r="F137" s="78">
        <f t="shared" ref="F137" si="124">G137+H137+I137+J137+K137</f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205" t="s">
        <v>55</v>
      </c>
      <c r="M137" s="356"/>
    </row>
    <row r="138" spans="1:13" ht="31.5" customHeight="1" x14ac:dyDescent="0.25">
      <c r="A138" s="348" t="s">
        <v>334</v>
      </c>
      <c r="B138" s="357" t="s">
        <v>360</v>
      </c>
      <c r="C138" s="205"/>
      <c r="D138" s="209" t="s">
        <v>54</v>
      </c>
      <c r="E138" s="41">
        <f>E139+E140+E141</f>
        <v>0</v>
      </c>
      <c r="F138" s="41">
        <f t="shared" ref="F138:K138" si="125">F139+F140+F141</f>
        <v>14208.600000000002</v>
      </c>
      <c r="G138" s="41">
        <f t="shared" si="125"/>
        <v>2215.8000000000002</v>
      </c>
      <c r="H138" s="41">
        <f t="shared" si="125"/>
        <v>2998.2</v>
      </c>
      <c r="I138" s="41">
        <f t="shared" si="125"/>
        <v>2998.2</v>
      </c>
      <c r="J138" s="41">
        <f t="shared" si="125"/>
        <v>2998.2</v>
      </c>
      <c r="K138" s="41">
        <f t="shared" si="125"/>
        <v>2998.2</v>
      </c>
      <c r="L138" s="42" t="s">
        <v>55</v>
      </c>
      <c r="M138" s="354"/>
    </row>
    <row r="139" spans="1:13" ht="42.75" customHeight="1" x14ac:dyDescent="0.25">
      <c r="A139" s="349"/>
      <c r="B139" s="358"/>
      <c r="C139" s="205" t="s">
        <v>147</v>
      </c>
      <c r="D139" s="88" t="s">
        <v>145</v>
      </c>
      <c r="E139" s="78">
        <v>0</v>
      </c>
      <c r="F139" s="78">
        <f>G139+H139+I139+J139+K139</f>
        <v>14208.600000000002</v>
      </c>
      <c r="G139" s="78">
        <f>2265.8-50</f>
        <v>2215.8000000000002</v>
      </c>
      <c r="H139" s="78">
        <v>2998.2</v>
      </c>
      <c r="I139" s="78">
        <v>2998.2</v>
      </c>
      <c r="J139" s="78">
        <v>2998.2</v>
      </c>
      <c r="K139" s="78">
        <v>2998.2</v>
      </c>
      <c r="L139" s="205" t="s">
        <v>55</v>
      </c>
      <c r="M139" s="355"/>
    </row>
    <row r="140" spans="1:13" ht="42.75" customHeight="1" x14ac:dyDescent="0.25">
      <c r="A140" s="349"/>
      <c r="B140" s="358"/>
      <c r="C140" s="205" t="s">
        <v>147</v>
      </c>
      <c r="D140" s="88" t="s">
        <v>146</v>
      </c>
      <c r="E140" s="78">
        <v>0</v>
      </c>
      <c r="F140" s="78">
        <f>G140+H140+I140+J140+K140</f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205" t="s">
        <v>55</v>
      </c>
      <c r="M140" s="355"/>
    </row>
    <row r="141" spans="1:13" ht="42.75" customHeight="1" x14ac:dyDescent="0.25">
      <c r="A141" s="350"/>
      <c r="B141" s="359"/>
      <c r="C141" s="205" t="s">
        <v>147</v>
      </c>
      <c r="D141" s="88" t="s">
        <v>56</v>
      </c>
      <c r="E141" s="78">
        <v>0</v>
      </c>
      <c r="F141" s="78">
        <f t="shared" ref="F141" si="126">G141+H141+I141+J141+K141</f>
        <v>0</v>
      </c>
      <c r="G141" s="78">
        <v>0</v>
      </c>
      <c r="H141" s="78">
        <v>0</v>
      </c>
      <c r="I141" s="78">
        <v>0</v>
      </c>
      <c r="J141" s="78">
        <v>0</v>
      </c>
      <c r="K141" s="78">
        <v>0</v>
      </c>
      <c r="L141" s="205" t="s">
        <v>55</v>
      </c>
      <c r="M141" s="356"/>
    </row>
    <row r="142" spans="1:13" ht="42.75" customHeight="1" x14ac:dyDescent="0.25">
      <c r="A142" s="348" t="s">
        <v>335</v>
      </c>
      <c r="B142" s="357" t="s">
        <v>365</v>
      </c>
      <c r="C142" s="205"/>
      <c r="D142" s="209" t="s">
        <v>54</v>
      </c>
      <c r="E142" s="41">
        <f>E143+E144+E145</f>
        <v>0</v>
      </c>
      <c r="F142" s="41">
        <f t="shared" ref="F142:K142" si="127">F143+F144+F145</f>
        <v>790</v>
      </c>
      <c r="G142" s="41">
        <f t="shared" si="127"/>
        <v>158</v>
      </c>
      <c r="H142" s="41">
        <f t="shared" si="127"/>
        <v>158</v>
      </c>
      <c r="I142" s="41">
        <f t="shared" si="127"/>
        <v>158</v>
      </c>
      <c r="J142" s="41">
        <f t="shared" si="127"/>
        <v>158</v>
      </c>
      <c r="K142" s="41">
        <f t="shared" si="127"/>
        <v>158</v>
      </c>
      <c r="L142" s="42" t="s">
        <v>55</v>
      </c>
      <c r="M142" s="354"/>
    </row>
    <row r="143" spans="1:13" ht="42.75" customHeight="1" x14ac:dyDescent="0.25">
      <c r="A143" s="349"/>
      <c r="B143" s="358"/>
      <c r="C143" s="205" t="s">
        <v>147</v>
      </c>
      <c r="D143" s="88" t="s">
        <v>145</v>
      </c>
      <c r="E143" s="78">
        <v>0</v>
      </c>
      <c r="F143" s="78">
        <f>G143+H143+I143+J143+K143</f>
        <v>790</v>
      </c>
      <c r="G143" s="78">
        <v>158</v>
      </c>
      <c r="H143" s="78">
        <v>158</v>
      </c>
      <c r="I143" s="78">
        <v>158</v>
      </c>
      <c r="J143" s="78">
        <v>158</v>
      </c>
      <c r="K143" s="78">
        <v>158</v>
      </c>
      <c r="L143" s="205" t="s">
        <v>55</v>
      </c>
      <c r="M143" s="355"/>
    </row>
    <row r="144" spans="1:13" ht="42.75" customHeight="1" x14ac:dyDescent="0.25">
      <c r="A144" s="349"/>
      <c r="B144" s="358"/>
      <c r="C144" s="205" t="s">
        <v>147</v>
      </c>
      <c r="D144" s="88" t="s">
        <v>146</v>
      </c>
      <c r="E144" s="78">
        <v>0</v>
      </c>
      <c r="F144" s="78">
        <f>G144+H144+I144+J144+K144</f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205" t="s">
        <v>55</v>
      </c>
      <c r="M144" s="355"/>
    </row>
    <row r="145" spans="1:13" ht="42.75" customHeight="1" x14ac:dyDescent="0.25">
      <c r="A145" s="350"/>
      <c r="B145" s="359"/>
      <c r="C145" s="205" t="s">
        <v>147</v>
      </c>
      <c r="D145" s="88" t="s">
        <v>56</v>
      </c>
      <c r="E145" s="78">
        <v>0</v>
      </c>
      <c r="F145" s="78">
        <f t="shared" ref="F145" si="128">G145+H145+I145+J145+K145</f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205" t="s">
        <v>55</v>
      </c>
      <c r="M145" s="356"/>
    </row>
    <row r="146" spans="1:13" ht="42.75" customHeight="1" x14ac:dyDescent="0.25">
      <c r="A146" s="348" t="s">
        <v>336</v>
      </c>
      <c r="B146" s="357" t="s">
        <v>332</v>
      </c>
      <c r="C146" s="205"/>
      <c r="D146" s="209" t="s">
        <v>54</v>
      </c>
      <c r="E146" s="41">
        <f>E147+E148+E149</f>
        <v>0</v>
      </c>
      <c r="F146" s="41">
        <f t="shared" ref="F146:K146" si="129">F147+F148+F149</f>
        <v>2525.1999999999998</v>
      </c>
      <c r="G146" s="41">
        <f t="shared" si="129"/>
        <v>842.8</v>
      </c>
      <c r="H146" s="41">
        <f t="shared" si="129"/>
        <v>420.6</v>
      </c>
      <c r="I146" s="41">
        <f t="shared" si="129"/>
        <v>420.6</v>
      </c>
      <c r="J146" s="41">
        <f t="shared" si="129"/>
        <v>420.6</v>
      </c>
      <c r="K146" s="41">
        <f t="shared" si="129"/>
        <v>420.6</v>
      </c>
      <c r="L146" s="42" t="s">
        <v>55</v>
      </c>
      <c r="M146" s="354"/>
    </row>
    <row r="147" spans="1:13" ht="42.75" customHeight="1" x14ac:dyDescent="0.25">
      <c r="A147" s="349"/>
      <c r="B147" s="358"/>
      <c r="C147" s="205" t="s">
        <v>147</v>
      </c>
      <c r="D147" s="88" t="s">
        <v>145</v>
      </c>
      <c r="E147" s="78">
        <v>0</v>
      </c>
      <c r="F147" s="78">
        <f>G147+H147+I147+J147+K147</f>
        <v>2525.1999999999998</v>
      </c>
      <c r="G147" s="78">
        <f>1083-240.2</f>
        <v>842.8</v>
      </c>
      <c r="H147" s="78">
        <v>420.6</v>
      </c>
      <c r="I147" s="78">
        <v>420.6</v>
      </c>
      <c r="J147" s="78">
        <v>420.6</v>
      </c>
      <c r="K147" s="78">
        <v>420.6</v>
      </c>
      <c r="L147" s="205" t="s">
        <v>55</v>
      </c>
      <c r="M147" s="355"/>
    </row>
    <row r="148" spans="1:13" ht="42.75" customHeight="1" x14ac:dyDescent="0.25">
      <c r="A148" s="349"/>
      <c r="B148" s="358"/>
      <c r="C148" s="205" t="s">
        <v>147</v>
      </c>
      <c r="D148" s="88" t="s">
        <v>146</v>
      </c>
      <c r="E148" s="78">
        <v>0</v>
      </c>
      <c r="F148" s="78">
        <f>G148+H148+I148+J148+K148</f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205" t="s">
        <v>55</v>
      </c>
      <c r="M148" s="355"/>
    </row>
    <row r="149" spans="1:13" ht="42.75" customHeight="1" x14ac:dyDescent="0.25">
      <c r="A149" s="350"/>
      <c r="B149" s="359"/>
      <c r="C149" s="205" t="s">
        <v>147</v>
      </c>
      <c r="D149" s="88" t="s">
        <v>56</v>
      </c>
      <c r="E149" s="78">
        <v>0</v>
      </c>
      <c r="F149" s="78">
        <f t="shared" ref="F149" si="130">G149+H149+I149+J149+K149</f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205" t="s">
        <v>55</v>
      </c>
      <c r="M149" s="356"/>
    </row>
    <row r="150" spans="1:13" ht="42.75" customHeight="1" x14ac:dyDescent="0.25">
      <c r="A150" s="348" t="s">
        <v>337</v>
      </c>
      <c r="B150" s="357" t="s">
        <v>324</v>
      </c>
      <c r="C150" s="205"/>
      <c r="D150" s="209" t="s">
        <v>54</v>
      </c>
      <c r="E150" s="41">
        <f>E151+E152+E153</f>
        <v>0</v>
      </c>
      <c r="F150" s="41">
        <f t="shared" ref="F150:K150" si="131">F151+F152+F153</f>
        <v>6500</v>
      </c>
      <c r="G150" s="41">
        <f t="shared" si="131"/>
        <v>1300</v>
      </c>
      <c r="H150" s="41">
        <f t="shared" si="131"/>
        <v>1300</v>
      </c>
      <c r="I150" s="41">
        <f t="shared" si="131"/>
        <v>1300</v>
      </c>
      <c r="J150" s="41">
        <f t="shared" si="131"/>
        <v>1300</v>
      </c>
      <c r="K150" s="41">
        <f t="shared" si="131"/>
        <v>1300</v>
      </c>
      <c r="L150" s="42" t="s">
        <v>55</v>
      </c>
      <c r="M150" s="354"/>
    </row>
    <row r="151" spans="1:13" ht="42.75" customHeight="1" x14ac:dyDescent="0.25">
      <c r="A151" s="349"/>
      <c r="B151" s="358"/>
      <c r="C151" s="205" t="s">
        <v>147</v>
      </c>
      <c r="D151" s="88" t="s">
        <v>145</v>
      </c>
      <c r="E151" s="78">
        <v>0</v>
      </c>
      <c r="F151" s="78">
        <f>G151+H151+I151+J151+K151</f>
        <v>6500</v>
      </c>
      <c r="G151" s="78">
        <v>1300</v>
      </c>
      <c r="H151" s="78">
        <v>1300</v>
      </c>
      <c r="I151" s="78">
        <v>1300</v>
      </c>
      <c r="J151" s="78">
        <v>1300</v>
      </c>
      <c r="K151" s="78">
        <v>1300</v>
      </c>
      <c r="L151" s="205" t="s">
        <v>55</v>
      </c>
      <c r="M151" s="355"/>
    </row>
    <row r="152" spans="1:13" ht="42.75" customHeight="1" x14ac:dyDescent="0.25">
      <c r="A152" s="349"/>
      <c r="B152" s="358"/>
      <c r="C152" s="205" t="s">
        <v>147</v>
      </c>
      <c r="D152" s="88" t="s">
        <v>146</v>
      </c>
      <c r="E152" s="78">
        <v>0</v>
      </c>
      <c r="F152" s="78">
        <f>G152+H152+I152+J152+K152</f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205" t="s">
        <v>55</v>
      </c>
      <c r="M152" s="355"/>
    </row>
    <row r="153" spans="1:13" ht="42.75" customHeight="1" x14ac:dyDescent="0.25">
      <c r="A153" s="350"/>
      <c r="B153" s="359"/>
      <c r="C153" s="205" t="s">
        <v>147</v>
      </c>
      <c r="D153" s="88" t="s">
        <v>56</v>
      </c>
      <c r="E153" s="78">
        <v>0</v>
      </c>
      <c r="F153" s="78">
        <f t="shared" ref="F153" si="132">G153+H153+I153+J153+K153</f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205" t="s">
        <v>55</v>
      </c>
      <c r="M153" s="356"/>
    </row>
    <row r="154" spans="1:13" ht="42.75" customHeight="1" x14ac:dyDescent="0.25">
      <c r="A154" s="348" t="s">
        <v>338</v>
      </c>
      <c r="B154" s="357" t="s">
        <v>325</v>
      </c>
      <c r="C154" s="205"/>
      <c r="D154" s="209" t="s">
        <v>54</v>
      </c>
      <c r="E154" s="41">
        <f>E155+E156+E157</f>
        <v>0</v>
      </c>
      <c r="F154" s="41">
        <f t="shared" ref="F154:K154" si="133">F155+F156+F157</f>
        <v>80</v>
      </c>
      <c r="G154" s="41">
        <f t="shared" si="133"/>
        <v>0</v>
      </c>
      <c r="H154" s="41">
        <f t="shared" si="133"/>
        <v>20</v>
      </c>
      <c r="I154" s="41">
        <f t="shared" si="133"/>
        <v>20</v>
      </c>
      <c r="J154" s="41">
        <f t="shared" si="133"/>
        <v>20</v>
      </c>
      <c r="K154" s="41">
        <f t="shared" si="133"/>
        <v>20</v>
      </c>
      <c r="L154" s="42" t="s">
        <v>55</v>
      </c>
      <c r="M154" s="354"/>
    </row>
    <row r="155" spans="1:13" ht="42.75" customHeight="1" x14ac:dyDescent="0.25">
      <c r="A155" s="349"/>
      <c r="B155" s="358"/>
      <c r="C155" s="205" t="s">
        <v>147</v>
      </c>
      <c r="D155" s="88" t="s">
        <v>145</v>
      </c>
      <c r="E155" s="78">
        <v>0</v>
      </c>
      <c r="F155" s="78">
        <f>G155+H155+I155+J155+K155</f>
        <v>80</v>
      </c>
      <c r="G155" s="78">
        <v>0</v>
      </c>
      <c r="H155" s="78">
        <v>20</v>
      </c>
      <c r="I155" s="78">
        <v>20</v>
      </c>
      <c r="J155" s="78">
        <v>20</v>
      </c>
      <c r="K155" s="78">
        <v>20</v>
      </c>
      <c r="L155" s="205" t="s">
        <v>55</v>
      </c>
      <c r="M155" s="355"/>
    </row>
    <row r="156" spans="1:13" ht="42.75" customHeight="1" x14ac:dyDescent="0.25">
      <c r="A156" s="349"/>
      <c r="B156" s="358"/>
      <c r="C156" s="205" t="s">
        <v>147</v>
      </c>
      <c r="D156" s="88" t="s">
        <v>146</v>
      </c>
      <c r="E156" s="78">
        <v>0</v>
      </c>
      <c r="F156" s="78">
        <f>G156+H156+I156+J156+K156</f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205" t="s">
        <v>55</v>
      </c>
      <c r="M156" s="355"/>
    </row>
    <row r="157" spans="1:13" ht="42.75" customHeight="1" x14ac:dyDescent="0.25">
      <c r="A157" s="350"/>
      <c r="B157" s="359"/>
      <c r="C157" s="205" t="s">
        <v>147</v>
      </c>
      <c r="D157" s="88" t="s">
        <v>56</v>
      </c>
      <c r="E157" s="78">
        <v>0</v>
      </c>
      <c r="F157" s="78">
        <f t="shared" ref="F157" si="134">G157+H157+I157+J157+K157</f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205" t="s">
        <v>55</v>
      </c>
      <c r="M157" s="356"/>
    </row>
    <row r="158" spans="1:13" ht="42.75" customHeight="1" x14ac:dyDescent="0.25">
      <c r="A158" s="348" t="s">
        <v>339</v>
      </c>
      <c r="B158" s="357" t="s">
        <v>326</v>
      </c>
      <c r="C158" s="205"/>
      <c r="D158" s="209" t="s">
        <v>54</v>
      </c>
      <c r="E158" s="41">
        <f>E159+E160+E161</f>
        <v>0</v>
      </c>
      <c r="F158" s="41">
        <f t="shared" ref="F158:K158" si="135">F159+F160+F161</f>
        <v>600</v>
      </c>
      <c r="G158" s="41">
        <f t="shared" si="135"/>
        <v>0</v>
      </c>
      <c r="H158" s="41">
        <f t="shared" si="135"/>
        <v>150</v>
      </c>
      <c r="I158" s="41">
        <f t="shared" si="135"/>
        <v>150</v>
      </c>
      <c r="J158" s="41">
        <f t="shared" si="135"/>
        <v>150</v>
      </c>
      <c r="K158" s="41">
        <f t="shared" si="135"/>
        <v>150</v>
      </c>
      <c r="L158" s="42" t="s">
        <v>55</v>
      </c>
      <c r="M158" s="354"/>
    </row>
    <row r="159" spans="1:13" ht="42.75" customHeight="1" x14ac:dyDescent="0.25">
      <c r="A159" s="349"/>
      <c r="B159" s="358"/>
      <c r="C159" s="205" t="s">
        <v>147</v>
      </c>
      <c r="D159" s="88" t="s">
        <v>145</v>
      </c>
      <c r="E159" s="78">
        <v>0</v>
      </c>
      <c r="F159" s="78">
        <f>G159+H159+I159+J159+K159</f>
        <v>600</v>
      </c>
      <c r="G159" s="78">
        <v>0</v>
      </c>
      <c r="H159" s="78">
        <v>150</v>
      </c>
      <c r="I159" s="78">
        <v>150</v>
      </c>
      <c r="J159" s="78">
        <v>150</v>
      </c>
      <c r="K159" s="78">
        <v>150</v>
      </c>
      <c r="L159" s="205" t="s">
        <v>55</v>
      </c>
      <c r="M159" s="355"/>
    </row>
    <row r="160" spans="1:13" ht="42.75" customHeight="1" x14ac:dyDescent="0.25">
      <c r="A160" s="349"/>
      <c r="B160" s="358"/>
      <c r="C160" s="205" t="s">
        <v>147</v>
      </c>
      <c r="D160" s="88" t="s">
        <v>146</v>
      </c>
      <c r="E160" s="78">
        <v>0</v>
      </c>
      <c r="F160" s="78">
        <f>G160+H160+I160+J160+K160</f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205" t="s">
        <v>55</v>
      </c>
      <c r="M160" s="355"/>
    </row>
    <row r="161" spans="1:13" ht="42.75" customHeight="1" x14ac:dyDescent="0.25">
      <c r="A161" s="350"/>
      <c r="B161" s="359"/>
      <c r="C161" s="205" t="s">
        <v>147</v>
      </c>
      <c r="D161" s="88" t="s">
        <v>56</v>
      </c>
      <c r="E161" s="78">
        <v>0</v>
      </c>
      <c r="F161" s="78">
        <f t="shared" ref="F161" si="136">G161+H161+I161+J161+K161</f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205" t="s">
        <v>55</v>
      </c>
      <c r="M161" s="356"/>
    </row>
    <row r="162" spans="1:13" ht="42.75" customHeight="1" x14ac:dyDescent="0.25">
      <c r="A162" s="348" t="s">
        <v>340</v>
      </c>
      <c r="B162" s="357" t="s">
        <v>327</v>
      </c>
      <c r="C162" s="205"/>
      <c r="D162" s="209" t="s">
        <v>54</v>
      </c>
      <c r="E162" s="41">
        <f>E163+E164+E165</f>
        <v>0</v>
      </c>
      <c r="F162" s="41">
        <f t="shared" ref="F162:K162" si="137">F163+F164+F165</f>
        <v>3360.3</v>
      </c>
      <c r="G162" s="41">
        <f t="shared" si="137"/>
        <v>600.29999999999995</v>
      </c>
      <c r="H162" s="41">
        <f t="shared" si="137"/>
        <v>690</v>
      </c>
      <c r="I162" s="41">
        <f t="shared" si="137"/>
        <v>690</v>
      </c>
      <c r="J162" s="41">
        <f t="shared" si="137"/>
        <v>690</v>
      </c>
      <c r="K162" s="41">
        <f t="shared" si="137"/>
        <v>690</v>
      </c>
      <c r="L162" s="42" t="s">
        <v>55</v>
      </c>
      <c r="M162" s="354"/>
    </row>
    <row r="163" spans="1:13" ht="42.75" customHeight="1" x14ac:dyDescent="0.25">
      <c r="A163" s="349"/>
      <c r="B163" s="358"/>
      <c r="C163" s="205" t="s">
        <v>147</v>
      </c>
      <c r="D163" s="88" t="s">
        <v>145</v>
      </c>
      <c r="E163" s="78">
        <v>0</v>
      </c>
      <c r="F163" s="78">
        <f>G163+H163+I163+J163+K163</f>
        <v>3360.3</v>
      </c>
      <c r="G163" s="78">
        <f>690+50.5-140.2</f>
        <v>600.29999999999995</v>
      </c>
      <c r="H163" s="78">
        <v>690</v>
      </c>
      <c r="I163" s="78">
        <v>690</v>
      </c>
      <c r="J163" s="78">
        <v>690</v>
      </c>
      <c r="K163" s="78">
        <v>690</v>
      </c>
      <c r="L163" s="205" t="s">
        <v>55</v>
      </c>
      <c r="M163" s="355"/>
    </row>
    <row r="164" spans="1:13" ht="42.75" customHeight="1" x14ac:dyDescent="0.25">
      <c r="A164" s="349"/>
      <c r="B164" s="358"/>
      <c r="C164" s="205" t="s">
        <v>147</v>
      </c>
      <c r="D164" s="88" t="s">
        <v>146</v>
      </c>
      <c r="E164" s="78">
        <v>0</v>
      </c>
      <c r="F164" s="78">
        <f>G164+H164+I164+J164+K164</f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205" t="s">
        <v>55</v>
      </c>
      <c r="M164" s="355"/>
    </row>
    <row r="165" spans="1:13" ht="42.75" customHeight="1" x14ac:dyDescent="0.25">
      <c r="A165" s="350"/>
      <c r="B165" s="359"/>
      <c r="C165" s="205" t="s">
        <v>147</v>
      </c>
      <c r="D165" s="88" t="s">
        <v>56</v>
      </c>
      <c r="E165" s="78">
        <v>0</v>
      </c>
      <c r="F165" s="78">
        <f t="shared" ref="F165" si="138">G165+H165+I165+J165+K165</f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205" t="s">
        <v>55</v>
      </c>
      <c r="M165" s="356"/>
    </row>
    <row r="166" spans="1:13" ht="42.75" customHeight="1" x14ac:dyDescent="0.25">
      <c r="A166" s="348" t="s">
        <v>341</v>
      </c>
      <c r="B166" s="357" t="s">
        <v>48</v>
      </c>
      <c r="C166" s="205"/>
      <c r="D166" s="209" t="s">
        <v>54</v>
      </c>
      <c r="E166" s="41">
        <f>E167+E168+E169</f>
        <v>0</v>
      </c>
      <c r="F166" s="41">
        <f t="shared" ref="F166" si="139">F167+F168+F169</f>
        <v>1300</v>
      </c>
      <c r="G166" s="41">
        <f>G167+G168+G169</f>
        <v>1300</v>
      </c>
      <c r="H166" s="41">
        <f t="shared" ref="H166:K166" si="140">H167+H168+H169</f>
        <v>0</v>
      </c>
      <c r="I166" s="41">
        <f t="shared" si="140"/>
        <v>0</v>
      </c>
      <c r="J166" s="41">
        <f t="shared" si="140"/>
        <v>0</v>
      </c>
      <c r="K166" s="41">
        <f t="shared" si="140"/>
        <v>0</v>
      </c>
      <c r="L166" s="42" t="s">
        <v>55</v>
      </c>
      <c r="M166" s="354"/>
    </row>
    <row r="167" spans="1:13" ht="42.75" customHeight="1" x14ac:dyDescent="0.25">
      <c r="A167" s="349"/>
      <c r="B167" s="358"/>
      <c r="C167" s="205" t="s">
        <v>147</v>
      </c>
      <c r="D167" s="88" t="s">
        <v>145</v>
      </c>
      <c r="E167" s="78">
        <v>0</v>
      </c>
      <c r="F167" s="78">
        <f>G167+H167+I167+J167+K167</f>
        <v>1300</v>
      </c>
      <c r="G167" s="78">
        <f>1500-200</f>
        <v>1300</v>
      </c>
      <c r="H167" s="78">
        <v>0</v>
      </c>
      <c r="I167" s="78">
        <v>0</v>
      </c>
      <c r="J167" s="78">
        <v>0</v>
      </c>
      <c r="K167" s="78">
        <v>0</v>
      </c>
      <c r="L167" s="205" t="s">
        <v>55</v>
      </c>
      <c r="M167" s="355"/>
    </row>
    <row r="168" spans="1:13" ht="42.75" customHeight="1" x14ac:dyDescent="0.25">
      <c r="A168" s="349"/>
      <c r="B168" s="358"/>
      <c r="C168" s="205" t="s">
        <v>147</v>
      </c>
      <c r="D168" s="88" t="s">
        <v>146</v>
      </c>
      <c r="E168" s="78">
        <v>0</v>
      </c>
      <c r="F168" s="78">
        <f>G168+H168+I168+J168+K168</f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205" t="s">
        <v>55</v>
      </c>
      <c r="M168" s="355"/>
    </row>
    <row r="169" spans="1:13" ht="42.75" customHeight="1" x14ac:dyDescent="0.25">
      <c r="A169" s="350"/>
      <c r="B169" s="359"/>
      <c r="C169" s="205" t="s">
        <v>147</v>
      </c>
      <c r="D169" s="88" t="s">
        <v>56</v>
      </c>
      <c r="E169" s="78">
        <v>0</v>
      </c>
      <c r="F169" s="78">
        <f t="shared" ref="F169" si="141">G169+H169+I169+J169+K169</f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205" t="s">
        <v>55</v>
      </c>
      <c r="M169" s="356"/>
    </row>
    <row r="170" spans="1:13" ht="42.75" customHeight="1" x14ac:dyDescent="0.25">
      <c r="A170" s="244" t="s">
        <v>348</v>
      </c>
      <c r="B170" s="357" t="s">
        <v>520</v>
      </c>
      <c r="C170" s="248"/>
      <c r="D170" s="209" t="s">
        <v>54</v>
      </c>
      <c r="E170" s="41">
        <f>E171+E172+E173</f>
        <v>0</v>
      </c>
      <c r="F170" s="41">
        <f t="shared" ref="F170" si="142">F171+F172+F173</f>
        <v>570</v>
      </c>
      <c r="G170" s="41">
        <f>G171+G172+G173</f>
        <v>570</v>
      </c>
      <c r="H170" s="41">
        <f t="shared" ref="H170:K170" si="143">H171+H172+H173</f>
        <v>0</v>
      </c>
      <c r="I170" s="41">
        <f t="shared" si="143"/>
        <v>0</v>
      </c>
      <c r="J170" s="41">
        <f t="shared" si="143"/>
        <v>0</v>
      </c>
      <c r="K170" s="41">
        <f t="shared" si="143"/>
        <v>0</v>
      </c>
      <c r="L170" s="42" t="s">
        <v>55</v>
      </c>
      <c r="M170" s="354"/>
    </row>
    <row r="171" spans="1:13" ht="42.75" customHeight="1" x14ac:dyDescent="0.25">
      <c r="A171" s="244"/>
      <c r="B171" s="358"/>
      <c r="C171" s="248" t="s">
        <v>147</v>
      </c>
      <c r="D171" s="88" t="s">
        <v>145</v>
      </c>
      <c r="E171" s="78">
        <v>0</v>
      </c>
      <c r="F171" s="78">
        <f>G171+H171+I171+J171+K171</f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248" t="s">
        <v>55</v>
      </c>
      <c r="M171" s="355"/>
    </row>
    <row r="172" spans="1:13" ht="42.75" customHeight="1" x14ac:dyDescent="0.25">
      <c r="A172" s="244"/>
      <c r="B172" s="358"/>
      <c r="C172" s="248" t="s">
        <v>147</v>
      </c>
      <c r="D172" s="88" t="s">
        <v>146</v>
      </c>
      <c r="E172" s="78">
        <v>0</v>
      </c>
      <c r="F172" s="78">
        <f>G172+H172+I172+J172+K172</f>
        <v>570</v>
      </c>
      <c r="G172" s="78">
        <v>570</v>
      </c>
      <c r="H172" s="78">
        <v>0</v>
      </c>
      <c r="I172" s="78">
        <v>0</v>
      </c>
      <c r="J172" s="78">
        <v>0</v>
      </c>
      <c r="K172" s="78">
        <v>0</v>
      </c>
      <c r="L172" s="248" t="s">
        <v>55</v>
      </c>
      <c r="M172" s="355"/>
    </row>
    <row r="173" spans="1:13" ht="42.75" customHeight="1" x14ac:dyDescent="0.25">
      <c r="A173" s="244"/>
      <c r="B173" s="359"/>
      <c r="C173" s="248" t="s">
        <v>147</v>
      </c>
      <c r="D173" s="88" t="s">
        <v>56</v>
      </c>
      <c r="E173" s="78">
        <v>0</v>
      </c>
      <c r="F173" s="78">
        <f t="shared" ref="F173" si="144">G173+H173+I173+J173+K173</f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248" t="s">
        <v>55</v>
      </c>
      <c r="M173" s="356"/>
    </row>
    <row r="174" spans="1:13" ht="31.5" customHeight="1" x14ac:dyDescent="0.25">
      <c r="A174" s="363" t="s">
        <v>71</v>
      </c>
      <c r="B174" s="360" t="s">
        <v>270</v>
      </c>
      <c r="C174" s="155"/>
      <c r="D174" s="156" t="s">
        <v>54</v>
      </c>
      <c r="E174" s="157">
        <f>E175+E176+E177</f>
        <v>0</v>
      </c>
      <c r="F174" s="157">
        <f t="shared" ref="F174:K174" si="145">F175+F176+F177</f>
        <v>14404.630000000001</v>
      </c>
      <c r="G174" s="157">
        <f t="shared" si="145"/>
        <v>2064.63</v>
      </c>
      <c r="H174" s="157">
        <f t="shared" si="145"/>
        <v>3085</v>
      </c>
      <c r="I174" s="157">
        <f t="shared" si="145"/>
        <v>3085</v>
      </c>
      <c r="J174" s="157">
        <f t="shared" si="145"/>
        <v>3085</v>
      </c>
      <c r="K174" s="157">
        <f t="shared" si="145"/>
        <v>3085</v>
      </c>
      <c r="L174" s="158" t="s">
        <v>55</v>
      </c>
      <c r="M174" s="158"/>
    </row>
    <row r="175" spans="1:13" ht="42.75" customHeight="1" x14ac:dyDescent="0.25">
      <c r="A175" s="364"/>
      <c r="B175" s="361"/>
      <c r="C175" s="155" t="s">
        <v>147</v>
      </c>
      <c r="D175" s="159" t="s">
        <v>145</v>
      </c>
      <c r="E175" s="160">
        <f>E179+E183+E187+E191+E195+E199</f>
        <v>0</v>
      </c>
      <c r="F175" s="160">
        <f>F179+F183+F187+F191+F195+F199</f>
        <v>14404.630000000001</v>
      </c>
      <c r="G175" s="160">
        <f t="shared" ref="G175:K175" si="146">G179+G183+G187+G191+G195+G199</f>
        <v>2064.63</v>
      </c>
      <c r="H175" s="160">
        <f t="shared" si="146"/>
        <v>3085</v>
      </c>
      <c r="I175" s="160">
        <f t="shared" si="146"/>
        <v>3085</v>
      </c>
      <c r="J175" s="160">
        <f t="shared" si="146"/>
        <v>3085</v>
      </c>
      <c r="K175" s="160">
        <f t="shared" si="146"/>
        <v>3085</v>
      </c>
      <c r="L175" s="155" t="s">
        <v>55</v>
      </c>
      <c r="M175" s="155"/>
    </row>
    <row r="176" spans="1:13" ht="42.75" customHeight="1" x14ac:dyDescent="0.25">
      <c r="A176" s="364"/>
      <c r="B176" s="361"/>
      <c r="C176" s="155" t="s">
        <v>147</v>
      </c>
      <c r="D176" s="159" t="s">
        <v>146</v>
      </c>
      <c r="E176" s="160">
        <v>0</v>
      </c>
      <c r="F176" s="160">
        <f>G176+H176+I176+J176+K176</f>
        <v>0</v>
      </c>
      <c r="G176" s="160">
        <v>0</v>
      </c>
      <c r="H176" s="160">
        <v>0</v>
      </c>
      <c r="I176" s="160">
        <v>0</v>
      </c>
      <c r="J176" s="160">
        <v>0</v>
      </c>
      <c r="K176" s="160">
        <v>0</v>
      </c>
      <c r="L176" s="155" t="s">
        <v>55</v>
      </c>
      <c r="M176" s="155"/>
    </row>
    <row r="177" spans="1:13" ht="42.75" customHeight="1" x14ac:dyDescent="0.25">
      <c r="A177" s="365"/>
      <c r="B177" s="362"/>
      <c r="C177" s="155" t="s">
        <v>147</v>
      </c>
      <c r="D177" s="159" t="s">
        <v>56</v>
      </c>
      <c r="E177" s="160">
        <v>0</v>
      </c>
      <c r="F177" s="160">
        <f t="shared" ref="F177" si="147">G177+H177+I177+J177+K177</f>
        <v>0</v>
      </c>
      <c r="G177" s="160">
        <v>0</v>
      </c>
      <c r="H177" s="160">
        <v>0</v>
      </c>
      <c r="I177" s="160">
        <v>0</v>
      </c>
      <c r="J177" s="160">
        <v>0</v>
      </c>
      <c r="K177" s="160">
        <v>0</v>
      </c>
      <c r="L177" s="155" t="s">
        <v>55</v>
      </c>
      <c r="M177" s="155"/>
    </row>
    <row r="178" spans="1:13" ht="29.25" customHeight="1" x14ac:dyDescent="0.25">
      <c r="A178" s="348" t="s">
        <v>75</v>
      </c>
      <c r="B178" s="357" t="s">
        <v>368</v>
      </c>
      <c r="C178" s="205"/>
      <c r="D178" s="209" t="s">
        <v>54</v>
      </c>
      <c r="E178" s="41">
        <f>E179+E180+E181</f>
        <v>0</v>
      </c>
      <c r="F178" s="41">
        <f t="shared" ref="F178:K178" si="148">F179+F180+F181</f>
        <v>755</v>
      </c>
      <c r="G178" s="41">
        <f t="shared" si="148"/>
        <v>155</v>
      </c>
      <c r="H178" s="41">
        <f t="shared" si="148"/>
        <v>150</v>
      </c>
      <c r="I178" s="41">
        <f t="shared" si="148"/>
        <v>150</v>
      </c>
      <c r="J178" s="41">
        <f t="shared" si="148"/>
        <v>150</v>
      </c>
      <c r="K178" s="41">
        <f t="shared" si="148"/>
        <v>150</v>
      </c>
      <c r="L178" s="42" t="s">
        <v>55</v>
      </c>
      <c r="M178" s="42"/>
    </row>
    <row r="179" spans="1:13" ht="38.25" x14ac:dyDescent="0.25">
      <c r="A179" s="349"/>
      <c r="B179" s="358"/>
      <c r="C179" s="205" t="s">
        <v>147</v>
      </c>
      <c r="D179" s="88" t="s">
        <v>145</v>
      </c>
      <c r="E179" s="78">
        <v>0</v>
      </c>
      <c r="F179" s="78">
        <f>G179+H179+I179+J179+K179</f>
        <v>755</v>
      </c>
      <c r="G179" s="78">
        <f>150+5</f>
        <v>155</v>
      </c>
      <c r="H179" s="78">
        <v>150</v>
      </c>
      <c r="I179" s="78">
        <v>150</v>
      </c>
      <c r="J179" s="78">
        <v>150</v>
      </c>
      <c r="K179" s="78">
        <v>150</v>
      </c>
      <c r="L179" s="205" t="s">
        <v>55</v>
      </c>
      <c r="M179" s="196"/>
    </row>
    <row r="180" spans="1:13" ht="38.25" x14ac:dyDescent="0.25">
      <c r="A180" s="349"/>
      <c r="B180" s="358"/>
      <c r="C180" s="205" t="s">
        <v>147</v>
      </c>
      <c r="D180" s="88" t="s">
        <v>146</v>
      </c>
      <c r="E180" s="78">
        <v>0</v>
      </c>
      <c r="F180" s="78">
        <f>G180+H180+I180+J180+K180</f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205" t="s">
        <v>55</v>
      </c>
      <c r="M180" s="196"/>
    </row>
    <row r="181" spans="1:13" ht="38.25" x14ac:dyDescent="0.25">
      <c r="A181" s="350"/>
      <c r="B181" s="359"/>
      <c r="C181" s="205" t="s">
        <v>147</v>
      </c>
      <c r="D181" s="88" t="s">
        <v>56</v>
      </c>
      <c r="E181" s="78">
        <v>0</v>
      </c>
      <c r="F181" s="78">
        <f t="shared" ref="F181" si="149">G181+H181+I181+J181+K181</f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205" t="s">
        <v>55</v>
      </c>
      <c r="M181" s="196"/>
    </row>
    <row r="182" spans="1:13" ht="25.5" customHeight="1" x14ac:dyDescent="0.25">
      <c r="A182" s="348" t="s">
        <v>255</v>
      </c>
      <c r="B182" s="357" t="s">
        <v>371</v>
      </c>
      <c r="C182" s="205"/>
      <c r="D182" s="209" t="s">
        <v>54</v>
      </c>
      <c r="E182" s="41">
        <f>E183+E184+E185</f>
        <v>0</v>
      </c>
      <c r="F182" s="41">
        <f t="shared" ref="F182:K182" si="150">F183+F184+F185</f>
        <v>2250</v>
      </c>
      <c r="G182" s="41">
        <f t="shared" si="150"/>
        <v>450</v>
      </c>
      <c r="H182" s="41">
        <f t="shared" si="150"/>
        <v>450</v>
      </c>
      <c r="I182" s="41">
        <f t="shared" si="150"/>
        <v>450</v>
      </c>
      <c r="J182" s="41">
        <f t="shared" si="150"/>
        <v>450</v>
      </c>
      <c r="K182" s="41">
        <f t="shared" si="150"/>
        <v>450</v>
      </c>
      <c r="L182" s="42" t="s">
        <v>55</v>
      </c>
      <c r="M182" s="42"/>
    </row>
    <row r="183" spans="1:13" ht="38.25" x14ac:dyDescent="0.25">
      <c r="A183" s="349"/>
      <c r="B183" s="358"/>
      <c r="C183" s="205" t="s">
        <v>147</v>
      </c>
      <c r="D183" s="88" t="s">
        <v>145</v>
      </c>
      <c r="E183" s="78">
        <v>0</v>
      </c>
      <c r="F183" s="78">
        <f>G183+H183+I183+J183+K183</f>
        <v>2250</v>
      </c>
      <c r="G183" s="78">
        <v>450</v>
      </c>
      <c r="H183" s="78">
        <v>450</v>
      </c>
      <c r="I183" s="78">
        <v>450</v>
      </c>
      <c r="J183" s="78">
        <v>450</v>
      </c>
      <c r="K183" s="78">
        <v>450</v>
      </c>
      <c r="L183" s="205" t="s">
        <v>55</v>
      </c>
      <c r="M183" s="196"/>
    </row>
    <row r="184" spans="1:13" ht="38.25" x14ac:dyDescent="0.25">
      <c r="A184" s="349"/>
      <c r="B184" s="358"/>
      <c r="C184" s="205" t="s">
        <v>147</v>
      </c>
      <c r="D184" s="88" t="s">
        <v>146</v>
      </c>
      <c r="E184" s="78">
        <v>0</v>
      </c>
      <c r="F184" s="78">
        <f>G184+H184+I184+J184+K184</f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205" t="s">
        <v>55</v>
      </c>
      <c r="M184" s="196"/>
    </row>
    <row r="185" spans="1:13" ht="38.25" x14ac:dyDescent="0.25">
      <c r="A185" s="350"/>
      <c r="B185" s="359"/>
      <c r="C185" s="205" t="s">
        <v>147</v>
      </c>
      <c r="D185" s="88" t="s">
        <v>56</v>
      </c>
      <c r="E185" s="78">
        <v>0</v>
      </c>
      <c r="F185" s="78">
        <f t="shared" ref="F185" si="151">G185+H185+I185+J185+K185</f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205" t="s">
        <v>55</v>
      </c>
      <c r="M185" s="196"/>
    </row>
    <row r="186" spans="1:13" ht="38.25" customHeight="1" x14ac:dyDescent="0.25">
      <c r="A186" s="348" t="s">
        <v>266</v>
      </c>
      <c r="B186" s="357" t="s">
        <v>372</v>
      </c>
      <c r="C186" s="205"/>
      <c r="D186" s="209" t="s">
        <v>54</v>
      </c>
      <c r="E186" s="41">
        <f>E187+E188+E189</f>
        <v>0</v>
      </c>
      <c r="F186" s="41">
        <f t="shared" ref="F186:K186" si="152">F187+F188+F189</f>
        <v>300</v>
      </c>
      <c r="G186" s="41">
        <f t="shared" si="152"/>
        <v>100</v>
      </c>
      <c r="H186" s="41">
        <f t="shared" si="152"/>
        <v>50</v>
      </c>
      <c r="I186" s="41">
        <f t="shared" si="152"/>
        <v>50</v>
      </c>
      <c r="J186" s="41">
        <f t="shared" si="152"/>
        <v>50</v>
      </c>
      <c r="K186" s="41">
        <f t="shared" si="152"/>
        <v>50</v>
      </c>
      <c r="L186" s="42" t="s">
        <v>55</v>
      </c>
      <c r="M186" s="322"/>
    </row>
    <row r="187" spans="1:13" ht="38.25" x14ac:dyDescent="0.25">
      <c r="A187" s="349"/>
      <c r="B187" s="358"/>
      <c r="C187" s="205" t="s">
        <v>147</v>
      </c>
      <c r="D187" s="88" t="s">
        <v>145</v>
      </c>
      <c r="E187" s="78">
        <v>0</v>
      </c>
      <c r="F187" s="78">
        <f>G187+H187+I187+J187+K187</f>
        <v>300</v>
      </c>
      <c r="G187" s="78">
        <f>50+50</f>
        <v>100</v>
      </c>
      <c r="H187" s="78">
        <v>50</v>
      </c>
      <c r="I187" s="78">
        <v>50</v>
      </c>
      <c r="J187" s="78">
        <v>50</v>
      </c>
      <c r="K187" s="78">
        <v>50</v>
      </c>
      <c r="L187" s="205" t="s">
        <v>55</v>
      </c>
      <c r="M187" s="323"/>
    </row>
    <row r="188" spans="1:13" ht="38.25" x14ac:dyDescent="0.25">
      <c r="A188" s="349"/>
      <c r="B188" s="358"/>
      <c r="C188" s="205" t="s">
        <v>147</v>
      </c>
      <c r="D188" s="88" t="s">
        <v>146</v>
      </c>
      <c r="E188" s="78">
        <v>0</v>
      </c>
      <c r="F188" s="78">
        <f>G188+H188+I188+J188+K188</f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205" t="s">
        <v>55</v>
      </c>
      <c r="M188" s="323"/>
    </row>
    <row r="189" spans="1:13" ht="38.25" x14ac:dyDescent="0.25">
      <c r="A189" s="350"/>
      <c r="B189" s="359"/>
      <c r="C189" s="205" t="s">
        <v>147</v>
      </c>
      <c r="D189" s="88" t="s">
        <v>56</v>
      </c>
      <c r="E189" s="78">
        <v>0</v>
      </c>
      <c r="F189" s="78">
        <f t="shared" ref="F189" si="153">G189+H189+I189+J189+K189</f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205" t="s">
        <v>55</v>
      </c>
      <c r="M189" s="324"/>
    </row>
    <row r="190" spans="1:13" ht="25.5" x14ac:dyDescent="0.25">
      <c r="A190" s="348" t="s">
        <v>267</v>
      </c>
      <c r="B190" s="357" t="s">
        <v>477</v>
      </c>
      <c r="C190" s="205"/>
      <c r="D190" s="209" t="s">
        <v>54</v>
      </c>
      <c r="E190" s="41">
        <f>E191+E192+E193</f>
        <v>0</v>
      </c>
      <c r="F190" s="41">
        <f t="shared" ref="F190:K190" si="154">F191+F192+F193</f>
        <v>1000</v>
      </c>
      <c r="G190" s="41">
        <f t="shared" si="154"/>
        <v>200</v>
      </c>
      <c r="H190" s="41">
        <f t="shared" si="154"/>
        <v>200</v>
      </c>
      <c r="I190" s="41">
        <f t="shared" si="154"/>
        <v>200</v>
      </c>
      <c r="J190" s="41">
        <f t="shared" si="154"/>
        <v>200</v>
      </c>
      <c r="K190" s="41">
        <f t="shared" si="154"/>
        <v>200</v>
      </c>
      <c r="L190" s="42" t="s">
        <v>55</v>
      </c>
      <c r="M190" s="42"/>
    </row>
    <row r="191" spans="1:13" ht="38.25" x14ac:dyDescent="0.25">
      <c r="A191" s="349"/>
      <c r="B191" s="358"/>
      <c r="C191" s="205" t="s">
        <v>147</v>
      </c>
      <c r="D191" s="88" t="s">
        <v>145</v>
      </c>
      <c r="E191" s="78">
        <v>0</v>
      </c>
      <c r="F191" s="78">
        <f>G191+H191+I191+J191+K191</f>
        <v>1000</v>
      </c>
      <c r="G191" s="78">
        <v>200</v>
      </c>
      <c r="H191" s="78">
        <v>200</v>
      </c>
      <c r="I191" s="78">
        <v>200</v>
      </c>
      <c r="J191" s="78">
        <v>200</v>
      </c>
      <c r="K191" s="78">
        <v>200</v>
      </c>
      <c r="L191" s="205" t="s">
        <v>55</v>
      </c>
      <c r="M191" s="150"/>
    </row>
    <row r="192" spans="1:13" ht="38.25" x14ac:dyDescent="0.25">
      <c r="A192" s="349"/>
      <c r="B192" s="358"/>
      <c r="C192" s="205" t="s">
        <v>147</v>
      </c>
      <c r="D192" s="88" t="s">
        <v>146</v>
      </c>
      <c r="E192" s="78">
        <v>0</v>
      </c>
      <c r="F192" s="78">
        <f>G192+H192+I192+J192+K192</f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205" t="s">
        <v>55</v>
      </c>
      <c r="M192" s="150"/>
    </row>
    <row r="193" spans="1:14" ht="38.25" x14ac:dyDescent="0.25">
      <c r="A193" s="350"/>
      <c r="B193" s="359"/>
      <c r="C193" s="205" t="s">
        <v>147</v>
      </c>
      <c r="D193" s="88" t="s">
        <v>56</v>
      </c>
      <c r="E193" s="78">
        <v>0</v>
      </c>
      <c r="F193" s="78">
        <f t="shared" ref="F193" si="155">G193+H193+I193+J193+K193</f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205" t="s">
        <v>55</v>
      </c>
      <c r="M193" s="150"/>
    </row>
    <row r="194" spans="1:14" ht="25.5" x14ac:dyDescent="0.25">
      <c r="A194" s="348" t="s">
        <v>268</v>
      </c>
      <c r="B194" s="357" t="s">
        <v>333</v>
      </c>
      <c r="C194" s="205"/>
      <c r="D194" s="209" t="s">
        <v>54</v>
      </c>
      <c r="E194" s="41">
        <f>E195+E196+E197</f>
        <v>0</v>
      </c>
      <c r="F194" s="41">
        <f t="shared" ref="F194:K194" si="156">F195+F196+F197</f>
        <v>9233.2000000000007</v>
      </c>
      <c r="G194" s="41">
        <f t="shared" si="156"/>
        <v>793.2</v>
      </c>
      <c r="H194" s="41">
        <f t="shared" si="156"/>
        <v>2110</v>
      </c>
      <c r="I194" s="41">
        <f t="shared" si="156"/>
        <v>2110</v>
      </c>
      <c r="J194" s="41">
        <f t="shared" si="156"/>
        <v>2110</v>
      </c>
      <c r="K194" s="41">
        <f t="shared" si="156"/>
        <v>2110</v>
      </c>
      <c r="L194" s="42" t="s">
        <v>55</v>
      </c>
      <c r="M194" s="42"/>
    </row>
    <row r="195" spans="1:14" ht="38.25" x14ac:dyDescent="0.25">
      <c r="A195" s="349"/>
      <c r="B195" s="358"/>
      <c r="C195" s="205" t="s">
        <v>147</v>
      </c>
      <c r="D195" s="88" t="s">
        <v>145</v>
      </c>
      <c r="E195" s="78">
        <v>0</v>
      </c>
      <c r="F195" s="78">
        <f>G195+H195+I195+J195+K195</f>
        <v>9233.2000000000007</v>
      </c>
      <c r="G195" s="78">
        <f>680+113.2</f>
        <v>793.2</v>
      </c>
      <c r="H195" s="78">
        <v>2110</v>
      </c>
      <c r="I195" s="78">
        <v>2110</v>
      </c>
      <c r="J195" s="78">
        <v>2110</v>
      </c>
      <c r="K195" s="78">
        <v>2110</v>
      </c>
      <c r="L195" s="205" t="s">
        <v>55</v>
      </c>
      <c r="M195" s="150"/>
    </row>
    <row r="196" spans="1:14" ht="38.25" x14ac:dyDescent="0.25">
      <c r="A196" s="349"/>
      <c r="B196" s="358"/>
      <c r="C196" s="205" t="s">
        <v>147</v>
      </c>
      <c r="D196" s="88" t="s">
        <v>146</v>
      </c>
      <c r="E196" s="78">
        <v>0</v>
      </c>
      <c r="F196" s="78">
        <f>G196+H196+I196+J196+K196</f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205" t="s">
        <v>55</v>
      </c>
      <c r="M196" s="150"/>
    </row>
    <row r="197" spans="1:14" ht="38.25" x14ac:dyDescent="0.25">
      <c r="A197" s="350"/>
      <c r="B197" s="359"/>
      <c r="C197" s="205" t="s">
        <v>147</v>
      </c>
      <c r="D197" s="88" t="s">
        <v>56</v>
      </c>
      <c r="E197" s="78">
        <v>0</v>
      </c>
      <c r="F197" s="78">
        <f t="shared" ref="F197" si="157">G197+H197+I197+J197+K197</f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205" t="s">
        <v>55</v>
      </c>
      <c r="M197" s="150"/>
    </row>
    <row r="198" spans="1:14" ht="25.5" x14ac:dyDescent="0.25">
      <c r="A198" s="348" t="s">
        <v>269</v>
      </c>
      <c r="B198" s="357" t="s">
        <v>323</v>
      </c>
      <c r="C198" s="205"/>
      <c r="D198" s="209" t="s">
        <v>54</v>
      </c>
      <c r="E198" s="41">
        <f>E199+E200+E201</f>
        <v>0</v>
      </c>
      <c r="F198" s="41">
        <f t="shared" ref="F198:K198" si="158">F199+F200+F201</f>
        <v>866.43000000000006</v>
      </c>
      <c r="G198" s="41">
        <f t="shared" si="158"/>
        <v>366.43</v>
      </c>
      <c r="H198" s="41">
        <f t="shared" si="158"/>
        <v>125</v>
      </c>
      <c r="I198" s="41">
        <f t="shared" si="158"/>
        <v>125</v>
      </c>
      <c r="J198" s="41">
        <f t="shared" si="158"/>
        <v>125</v>
      </c>
      <c r="K198" s="41">
        <f t="shared" si="158"/>
        <v>125</v>
      </c>
      <c r="L198" s="42" t="s">
        <v>55</v>
      </c>
      <c r="M198" s="42"/>
    </row>
    <row r="199" spans="1:14" ht="38.25" x14ac:dyDescent="0.25">
      <c r="A199" s="349"/>
      <c r="B199" s="358"/>
      <c r="C199" s="205" t="s">
        <v>147</v>
      </c>
      <c r="D199" s="88" t="s">
        <v>145</v>
      </c>
      <c r="E199" s="78">
        <v>0</v>
      </c>
      <c r="F199" s="78">
        <f>G199+H199+I199+J199+K199</f>
        <v>866.43000000000006</v>
      </c>
      <c r="G199" s="78">
        <f>45+80+241.43</f>
        <v>366.43</v>
      </c>
      <c r="H199" s="78">
        <f>45+80</f>
        <v>125</v>
      </c>
      <c r="I199" s="78">
        <f>45+80</f>
        <v>125</v>
      </c>
      <c r="J199" s="78">
        <f>45+80</f>
        <v>125</v>
      </c>
      <c r="K199" s="78">
        <f>45+80</f>
        <v>125</v>
      </c>
      <c r="L199" s="205" t="s">
        <v>55</v>
      </c>
      <c r="M199" s="173"/>
    </row>
    <row r="200" spans="1:14" ht="38.25" x14ac:dyDescent="0.25">
      <c r="A200" s="349"/>
      <c r="B200" s="358"/>
      <c r="C200" s="205" t="s">
        <v>147</v>
      </c>
      <c r="D200" s="88" t="s">
        <v>146</v>
      </c>
      <c r="E200" s="78">
        <v>0</v>
      </c>
      <c r="F200" s="78">
        <f>G200+H200+I200+J200+K200</f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205" t="s">
        <v>55</v>
      </c>
      <c r="M200" s="173"/>
    </row>
    <row r="201" spans="1:14" ht="38.25" x14ac:dyDescent="0.25">
      <c r="A201" s="350"/>
      <c r="B201" s="359"/>
      <c r="C201" s="205" t="s">
        <v>147</v>
      </c>
      <c r="D201" s="88" t="s">
        <v>56</v>
      </c>
      <c r="E201" s="78">
        <v>0</v>
      </c>
      <c r="F201" s="78">
        <f t="shared" ref="F201" si="159">G201+H201+I201+J201+K201</f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205" t="s">
        <v>55</v>
      </c>
      <c r="M201" s="173"/>
    </row>
    <row r="202" spans="1:14" ht="28.5" customHeight="1" x14ac:dyDescent="0.25">
      <c r="A202" s="270" t="s">
        <v>59</v>
      </c>
      <c r="B202" s="270"/>
      <c r="C202" s="101"/>
      <c r="D202" s="35" t="s">
        <v>58</v>
      </c>
      <c r="E202" s="79">
        <f>E204+E203+E205</f>
        <v>0</v>
      </c>
      <c r="F202" s="79">
        <f t="shared" ref="F202:K202" si="160">F204+F203+F205</f>
        <v>311350.96999999997</v>
      </c>
      <c r="G202" s="79">
        <f t="shared" si="160"/>
        <v>63963.770000000004</v>
      </c>
      <c r="H202" s="79">
        <f t="shared" si="160"/>
        <v>61846.799999999996</v>
      </c>
      <c r="I202" s="79">
        <f t="shared" si="160"/>
        <v>61846.799999999996</v>
      </c>
      <c r="J202" s="79">
        <f t="shared" si="160"/>
        <v>61846.799999999996</v>
      </c>
      <c r="K202" s="79">
        <f t="shared" si="160"/>
        <v>61846.799999999996</v>
      </c>
      <c r="L202" s="84"/>
      <c r="M202" s="84"/>
    </row>
    <row r="203" spans="1:14" ht="45" customHeight="1" x14ac:dyDescent="0.25">
      <c r="A203" s="270"/>
      <c r="B203" s="270"/>
      <c r="C203" s="101"/>
      <c r="D203" s="35" t="s">
        <v>158</v>
      </c>
      <c r="E203" s="79">
        <v>0</v>
      </c>
      <c r="F203" s="79">
        <f t="shared" ref="F203:K205" si="161">F119</f>
        <v>308892.96999999997</v>
      </c>
      <c r="G203" s="79">
        <f t="shared" si="161"/>
        <v>61505.770000000004</v>
      </c>
      <c r="H203" s="79">
        <f t="shared" si="161"/>
        <v>61846.799999999996</v>
      </c>
      <c r="I203" s="79">
        <f t="shared" si="161"/>
        <v>61846.799999999996</v>
      </c>
      <c r="J203" s="79">
        <f t="shared" si="161"/>
        <v>61846.799999999996</v>
      </c>
      <c r="K203" s="79">
        <f t="shared" si="161"/>
        <v>61846.799999999996</v>
      </c>
      <c r="L203" s="84"/>
      <c r="M203" s="84"/>
      <c r="N203" s="17"/>
    </row>
    <row r="204" spans="1:14" ht="43.5" customHeight="1" x14ac:dyDescent="0.25">
      <c r="A204" s="270"/>
      <c r="B204" s="270"/>
      <c r="C204" s="101"/>
      <c r="D204" s="45" t="s">
        <v>159</v>
      </c>
      <c r="E204" s="46">
        <f>E116</f>
        <v>0</v>
      </c>
      <c r="F204" s="46">
        <f t="shared" si="161"/>
        <v>2458</v>
      </c>
      <c r="G204" s="46">
        <f t="shared" si="161"/>
        <v>2458</v>
      </c>
      <c r="H204" s="46">
        <f t="shared" si="161"/>
        <v>0</v>
      </c>
      <c r="I204" s="46">
        <f t="shared" si="161"/>
        <v>0</v>
      </c>
      <c r="J204" s="46">
        <f t="shared" si="161"/>
        <v>0</v>
      </c>
      <c r="K204" s="46">
        <f t="shared" si="161"/>
        <v>0</v>
      </c>
      <c r="L204" s="75"/>
      <c r="M204" s="75"/>
    </row>
    <row r="205" spans="1:14" ht="42.75" customHeight="1" x14ac:dyDescent="0.25">
      <c r="A205" s="270"/>
      <c r="B205" s="270"/>
      <c r="C205" s="101"/>
      <c r="D205" s="48" t="s">
        <v>60</v>
      </c>
      <c r="E205" s="49">
        <f>E117</f>
        <v>0</v>
      </c>
      <c r="F205" s="49">
        <f t="shared" si="161"/>
        <v>0</v>
      </c>
      <c r="G205" s="49">
        <f t="shared" si="161"/>
        <v>0</v>
      </c>
      <c r="H205" s="49">
        <f t="shared" si="161"/>
        <v>0</v>
      </c>
      <c r="I205" s="49">
        <f t="shared" si="161"/>
        <v>0</v>
      </c>
      <c r="J205" s="49">
        <f t="shared" si="161"/>
        <v>0</v>
      </c>
      <c r="K205" s="49">
        <f t="shared" si="161"/>
        <v>0</v>
      </c>
      <c r="L205" s="43"/>
      <c r="M205" s="43"/>
    </row>
    <row r="206" spans="1:14" ht="40.5" customHeight="1" x14ac:dyDescent="0.25">
      <c r="A206" s="372" t="s">
        <v>223</v>
      </c>
      <c r="B206" s="372"/>
      <c r="C206" s="372"/>
      <c r="D206" s="372"/>
      <c r="E206" s="372"/>
      <c r="F206" s="372"/>
      <c r="G206" s="372"/>
      <c r="H206" s="372"/>
      <c r="I206" s="372"/>
      <c r="J206" s="372"/>
      <c r="K206" s="372"/>
      <c r="L206" s="372"/>
      <c r="M206" s="372"/>
    </row>
    <row r="207" spans="1:14" ht="31.5" customHeight="1" x14ac:dyDescent="0.25">
      <c r="A207" s="369" t="s">
        <v>250</v>
      </c>
      <c r="B207" s="366" t="s">
        <v>161</v>
      </c>
      <c r="C207" s="76"/>
      <c r="D207" s="35" t="s">
        <v>54</v>
      </c>
      <c r="E207" s="79">
        <f>E208+E209+E210</f>
        <v>0</v>
      </c>
      <c r="F207" s="79">
        <f t="shared" ref="F207:K207" si="162">F208+F209+F210</f>
        <v>636955.5</v>
      </c>
      <c r="G207" s="79">
        <f t="shared" si="162"/>
        <v>130859.1</v>
      </c>
      <c r="H207" s="79">
        <f t="shared" si="162"/>
        <v>126524.1</v>
      </c>
      <c r="I207" s="79">
        <f t="shared" si="162"/>
        <v>126524.1</v>
      </c>
      <c r="J207" s="79">
        <f t="shared" si="162"/>
        <v>126524.1</v>
      </c>
      <c r="K207" s="79">
        <f t="shared" si="162"/>
        <v>126524.1</v>
      </c>
      <c r="L207" s="71"/>
      <c r="M207" s="71"/>
    </row>
    <row r="208" spans="1:14" ht="38.25" x14ac:dyDescent="0.25">
      <c r="A208" s="370"/>
      <c r="B208" s="367"/>
      <c r="C208" s="84"/>
      <c r="D208" s="87" t="s">
        <v>145</v>
      </c>
      <c r="E208" s="38">
        <f t="shared" ref="E208:K210" si="163">E212+E276</f>
        <v>0</v>
      </c>
      <c r="F208" s="38">
        <f t="shared" si="163"/>
        <v>631942.5</v>
      </c>
      <c r="G208" s="38">
        <f t="shared" si="163"/>
        <v>125846.1</v>
      </c>
      <c r="H208" s="38">
        <f t="shared" si="163"/>
        <v>126524.1</v>
      </c>
      <c r="I208" s="38">
        <f t="shared" si="163"/>
        <v>126524.1</v>
      </c>
      <c r="J208" s="38">
        <f t="shared" si="163"/>
        <v>126524.1</v>
      </c>
      <c r="K208" s="38">
        <f t="shared" si="163"/>
        <v>126524.1</v>
      </c>
      <c r="L208" s="71"/>
      <c r="M208" s="71"/>
    </row>
    <row r="209" spans="1:13" ht="43.5" customHeight="1" x14ac:dyDescent="0.25">
      <c r="A209" s="370"/>
      <c r="B209" s="367"/>
      <c r="C209" s="84"/>
      <c r="D209" s="94" t="s">
        <v>146</v>
      </c>
      <c r="E209" s="95">
        <f t="shared" si="163"/>
        <v>0</v>
      </c>
      <c r="F209" s="95">
        <f t="shared" si="163"/>
        <v>5013</v>
      </c>
      <c r="G209" s="95">
        <f t="shared" si="163"/>
        <v>5013</v>
      </c>
      <c r="H209" s="95">
        <f t="shared" si="163"/>
        <v>0</v>
      </c>
      <c r="I209" s="95">
        <f t="shared" si="163"/>
        <v>0</v>
      </c>
      <c r="J209" s="95">
        <f t="shared" si="163"/>
        <v>0</v>
      </c>
      <c r="K209" s="95">
        <f t="shared" si="163"/>
        <v>0</v>
      </c>
      <c r="L209" s="75"/>
      <c r="M209" s="75"/>
    </row>
    <row r="210" spans="1:13" ht="41.25" customHeight="1" x14ac:dyDescent="0.25">
      <c r="A210" s="371"/>
      <c r="B210" s="368"/>
      <c r="C210" s="84"/>
      <c r="D210" s="90" t="s">
        <v>56</v>
      </c>
      <c r="E210" s="44">
        <f t="shared" si="163"/>
        <v>0</v>
      </c>
      <c r="F210" s="44">
        <f t="shared" si="163"/>
        <v>0</v>
      </c>
      <c r="G210" s="44">
        <f t="shared" si="163"/>
        <v>0</v>
      </c>
      <c r="H210" s="44">
        <f t="shared" si="163"/>
        <v>0</v>
      </c>
      <c r="I210" s="44">
        <f t="shared" si="163"/>
        <v>0</v>
      </c>
      <c r="J210" s="44">
        <f t="shared" si="163"/>
        <v>0</v>
      </c>
      <c r="K210" s="44">
        <f t="shared" si="163"/>
        <v>0</v>
      </c>
      <c r="L210" s="43"/>
      <c r="M210" s="43"/>
    </row>
    <row r="211" spans="1:13" ht="45" customHeight="1" x14ac:dyDescent="0.25">
      <c r="A211" s="363" t="s">
        <v>76</v>
      </c>
      <c r="B211" s="360" t="s">
        <v>197</v>
      </c>
      <c r="C211" s="155"/>
      <c r="D211" s="156" t="s">
        <v>54</v>
      </c>
      <c r="E211" s="157">
        <f>E212+E213+E214</f>
        <v>0</v>
      </c>
      <c r="F211" s="157">
        <f t="shared" ref="F211" si="164">F212+F213+F214</f>
        <v>627176.1</v>
      </c>
      <c r="G211" s="157">
        <f t="shared" ref="G211" si="165">G212+G213+G214</f>
        <v>128679.70000000001</v>
      </c>
      <c r="H211" s="157">
        <f t="shared" ref="H211" si="166">H212+H213+H214</f>
        <v>124624.1</v>
      </c>
      <c r="I211" s="157">
        <f t="shared" ref="I211" si="167">I212+I213+I214</f>
        <v>124624.1</v>
      </c>
      <c r="J211" s="157">
        <f t="shared" ref="J211" si="168">J212+J213+J214</f>
        <v>124624.1</v>
      </c>
      <c r="K211" s="157">
        <f t="shared" ref="K211" si="169">K212+K213+K214</f>
        <v>124624.1</v>
      </c>
      <c r="L211" s="158" t="s">
        <v>55</v>
      </c>
      <c r="M211" s="158"/>
    </row>
    <row r="212" spans="1:13" ht="45" customHeight="1" x14ac:dyDescent="0.25">
      <c r="A212" s="364"/>
      <c r="B212" s="361"/>
      <c r="C212" s="155" t="s">
        <v>147</v>
      </c>
      <c r="D212" s="159" t="s">
        <v>145</v>
      </c>
      <c r="E212" s="160">
        <f t="shared" ref="E212:F214" si="170">E216+E220+E224+E228+E232+E236+E240+E244+E248+E252+E256+E260+E264+E268</f>
        <v>0</v>
      </c>
      <c r="F212" s="160">
        <f t="shared" si="170"/>
        <v>622163.1</v>
      </c>
      <c r="G212" s="160">
        <f t="shared" ref="G212:K212" si="171">G216+G220+G224+G228+G232+G236+G240+G244+G248+G252+G256+G260+G264+G268</f>
        <v>123666.70000000001</v>
      </c>
      <c r="H212" s="160">
        <f t="shared" si="171"/>
        <v>124624.1</v>
      </c>
      <c r="I212" s="160">
        <f t="shared" si="171"/>
        <v>124624.1</v>
      </c>
      <c r="J212" s="160">
        <f t="shared" si="171"/>
        <v>124624.1</v>
      </c>
      <c r="K212" s="160">
        <f t="shared" si="171"/>
        <v>124624.1</v>
      </c>
      <c r="L212" s="155" t="s">
        <v>55</v>
      </c>
      <c r="M212" s="155"/>
    </row>
    <row r="213" spans="1:13" ht="45" customHeight="1" x14ac:dyDescent="0.25">
      <c r="A213" s="364"/>
      <c r="B213" s="361"/>
      <c r="C213" s="155" t="s">
        <v>147</v>
      </c>
      <c r="D213" s="159" t="s">
        <v>146</v>
      </c>
      <c r="E213" s="160">
        <f>E217+E221+E225+E229+E233+E237+E241+E245+E249+E253+E257+E261+E265+E269+E273</f>
        <v>0</v>
      </c>
      <c r="F213" s="160">
        <f>F217+F221+F225+F229+F233+F237+F241+F245+F249+F253+F257+F261+F265+F269+F273</f>
        <v>5013</v>
      </c>
      <c r="G213" s="160">
        <f t="shared" ref="G213:K213" si="172">G217+G221+G225+G229+G233+G237+G241+G245+G249+G253+G257+G261+G265+G269+G273</f>
        <v>5013</v>
      </c>
      <c r="H213" s="160">
        <f t="shared" si="172"/>
        <v>0</v>
      </c>
      <c r="I213" s="160">
        <f t="shared" si="172"/>
        <v>0</v>
      </c>
      <c r="J213" s="160">
        <f t="shared" si="172"/>
        <v>0</v>
      </c>
      <c r="K213" s="160">
        <f t="shared" si="172"/>
        <v>0</v>
      </c>
      <c r="L213" s="155" t="s">
        <v>55</v>
      </c>
      <c r="M213" s="155"/>
    </row>
    <row r="214" spans="1:13" ht="45" customHeight="1" x14ac:dyDescent="0.25">
      <c r="A214" s="365"/>
      <c r="B214" s="362"/>
      <c r="C214" s="155" t="s">
        <v>147</v>
      </c>
      <c r="D214" s="159" t="s">
        <v>56</v>
      </c>
      <c r="E214" s="160">
        <f t="shared" si="170"/>
        <v>0</v>
      </c>
      <c r="F214" s="160">
        <f t="shared" si="170"/>
        <v>0</v>
      </c>
      <c r="G214" s="160">
        <f t="shared" ref="G214:K214" si="173">G218+G222+G226+G230+G234+G238+G242+G246+G250+G254+G258+G262+G266+G270</f>
        <v>0</v>
      </c>
      <c r="H214" s="160">
        <f t="shared" si="173"/>
        <v>0</v>
      </c>
      <c r="I214" s="160">
        <f t="shared" si="173"/>
        <v>0</v>
      </c>
      <c r="J214" s="160">
        <f t="shared" si="173"/>
        <v>0</v>
      </c>
      <c r="K214" s="160">
        <f t="shared" si="173"/>
        <v>0</v>
      </c>
      <c r="L214" s="155" t="s">
        <v>55</v>
      </c>
      <c r="M214" s="155"/>
    </row>
    <row r="215" spans="1:13" ht="27.75" customHeight="1" x14ac:dyDescent="0.25">
      <c r="A215" s="348" t="s">
        <v>67</v>
      </c>
      <c r="B215" s="357" t="s">
        <v>354</v>
      </c>
      <c r="C215" s="205"/>
      <c r="D215" s="209" t="s">
        <v>54</v>
      </c>
      <c r="E215" s="41">
        <f>E216+E217+E218</f>
        <v>0</v>
      </c>
      <c r="F215" s="41">
        <f t="shared" ref="F215:K215" si="174">F216+F217+F218</f>
        <v>505423.8</v>
      </c>
      <c r="G215" s="41">
        <f t="shared" si="174"/>
        <v>100423.8</v>
      </c>
      <c r="H215" s="41">
        <f t="shared" si="174"/>
        <v>101250</v>
      </c>
      <c r="I215" s="41">
        <f t="shared" si="174"/>
        <v>101250</v>
      </c>
      <c r="J215" s="41">
        <f t="shared" si="174"/>
        <v>101250</v>
      </c>
      <c r="K215" s="41">
        <f t="shared" si="174"/>
        <v>101250</v>
      </c>
      <c r="L215" s="42" t="s">
        <v>55</v>
      </c>
      <c r="M215" s="354"/>
    </row>
    <row r="216" spans="1:13" ht="45" customHeight="1" x14ac:dyDescent="0.25">
      <c r="A216" s="349"/>
      <c r="B216" s="358"/>
      <c r="C216" s="205" t="s">
        <v>147</v>
      </c>
      <c r="D216" s="88" t="s">
        <v>145</v>
      </c>
      <c r="E216" s="78">
        <v>0</v>
      </c>
      <c r="F216" s="78">
        <f>G216+H216+I216+J216+K216</f>
        <v>505423.8</v>
      </c>
      <c r="G216" s="78">
        <f>101250-814-12.2</f>
        <v>100423.8</v>
      </c>
      <c r="H216" s="78">
        <v>101250</v>
      </c>
      <c r="I216" s="78">
        <v>101250</v>
      </c>
      <c r="J216" s="78">
        <v>101250</v>
      </c>
      <c r="K216" s="78">
        <v>101250</v>
      </c>
      <c r="L216" s="205" t="s">
        <v>55</v>
      </c>
      <c r="M216" s="355"/>
    </row>
    <row r="217" spans="1:13" ht="45" customHeight="1" x14ac:dyDescent="0.25">
      <c r="A217" s="349"/>
      <c r="B217" s="358"/>
      <c r="C217" s="205" t="s">
        <v>147</v>
      </c>
      <c r="D217" s="88" t="s">
        <v>146</v>
      </c>
      <c r="E217" s="78">
        <v>0</v>
      </c>
      <c r="F217" s="78">
        <f>G217+H217+I217+J217+K217</f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205" t="s">
        <v>55</v>
      </c>
      <c r="M217" s="356"/>
    </row>
    <row r="218" spans="1:13" ht="45" customHeight="1" x14ac:dyDescent="0.25">
      <c r="A218" s="350"/>
      <c r="B218" s="359"/>
      <c r="C218" s="205" t="s">
        <v>147</v>
      </c>
      <c r="D218" s="88" t="s">
        <v>56</v>
      </c>
      <c r="E218" s="78">
        <v>0</v>
      </c>
      <c r="F218" s="78">
        <f t="shared" ref="F218" si="175">G218+H218+I218+J218+K218</f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205" t="s">
        <v>55</v>
      </c>
      <c r="M218" s="205"/>
    </row>
    <row r="219" spans="1:13" ht="45" customHeight="1" x14ac:dyDescent="0.25">
      <c r="A219" s="348" t="s">
        <v>69</v>
      </c>
      <c r="B219" s="357" t="s">
        <v>385</v>
      </c>
      <c r="C219" s="205"/>
      <c r="D219" s="209" t="s">
        <v>54</v>
      </c>
      <c r="E219" s="41">
        <f>E220+E221+E222</f>
        <v>0</v>
      </c>
      <c r="F219" s="41">
        <f t="shared" ref="F219:K219" si="176">F220+F221+F222</f>
        <v>4705</v>
      </c>
      <c r="G219" s="41">
        <f t="shared" si="176"/>
        <v>4705</v>
      </c>
      <c r="H219" s="41">
        <f t="shared" si="176"/>
        <v>0</v>
      </c>
      <c r="I219" s="41">
        <f t="shared" si="176"/>
        <v>0</v>
      </c>
      <c r="J219" s="41">
        <f t="shared" si="176"/>
        <v>0</v>
      </c>
      <c r="K219" s="41">
        <f t="shared" si="176"/>
        <v>0</v>
      </c>
      <c r="L219" s="42" t="s">
        <v>55</v>
      </c>
      <c r="M219" s="42"/>
    </row>
    <row r="220" spans="1:13" ht="45" customHeight="1" x14ac:dyDescent="0.25">
      <c r="A220" s="349"/>
      <c r="B220" s="358"/>
      <c r="C220" s="205" t="s">
        <v>147</v>
      </c>
      <c r="D220" s="88" t="s">
        <v>145</v>
      </c>
      <c r="E220" s="78">
        <v>0</v>
      </c>
      <c r="F220" s="78">
        <f>G220+H220+I220+J220+K220</f>
        <v>814</v>
      </c>
      <c r="G220" s="78">
        <v>814</v>
      </c>
      <c r="H220" s="78">
        <v>0</v>
      </c>
      <c r="I220" s="78">
        <v>0</v>
      </c>
      <c r="J220" s="78">
        <v>0</v>
      </c>
      <c r="K220" s="78">
        <v>0</v>
      </c>
      <c r="L220" s="205" t="s">
        <v>55</v>
      </c>
      <c r="M220" s="205"/>
    </row>
    <row r="221" spans="1:13" ht="45" customHeight="1" x14ac:dyDescent="0.25">
      <c r="A221" s="349"/>
      <c r="B221" s="358"/>
      <c r="C221" s="205" t="s">
        <v>147</v>
      </c>
      <c r="D221" s="88" t="s">
        <v>146</v>
      </c>
      <c r="E221" s="78">
        <v>0</v>
      </c>
      <c r="F221" s="78">
        <f>G221+H221+I221+J221+K221</f>
        <v>3891</v>
      </c>
      <c r="G221" s="78">
        <v>3891</v>
      </c>
      <c r="H221" s="78">
        <v>0</v>
      </c>
      <c r="I221" s="78">
        <v>0</v>
      </c>
      <c r="J221" s="78">
        <v>0</v>
      </c>
      <c r="K221" s="78">
        <v>0</v>
      </c>
      <c r="L221" s="205" t="s">
        <v>55</v>
      </c>
      <c r="M221" s="205"/>
    </row>
    <row r="222" spans="1:13" ht="45" customHeight="1" x14ac:dyDescent="0.25">
      <c r="A222" s="350"/>
      <c r="B222" s="359"/>
      <c r="C222" s="205" t="s">
        <v>147</v>
      </c>
      <c r="D222" s="88" t="s">
        <v>56</v>
      </c>
      <c r="E222" s="78">
        <v>0</v>
      </c>
      <c r="F222" s="78">
        <f t="shared" ref="F222" si="177">G222+H222+I222+J222+K222</f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205" t="s">
        <v>55</v>
      </c>
      <c r="M222" s="205"/>
    </row>
    <row r="223" spans="1:13" ht="45" customHeight="1" x14ac:dyDescent="0.25">
      <c r="A223" s="348" t="s">
        <v>254</v>
      </c>
      <c r="B223" s="357" t="s">
        <v>357</v>
      </c>
      <c r="C223" s="205"/>
      <c r="D223" s="209" t="s">
        <v>54</v>
      </c>
      <c r="E223" s="41">
        <f>E224+E225+E226</f>
        <v>0</v>
      </c>
      <c r="F223" s="41">
        <f t="shared" ref="F223:K223" si="178">F224+F225+F226</f>
        <v>54387.4</v>
      </c>
      <c r="G223" s="41">
        <f t="shared" si="178"/>
        <v>10807.4</v>
      </c>
      <c r="H223" s="41">
        <f t="shared" si="178"/>
        <v>10895</v>
      </c>
      <c r="I223" s="41">
        <f t="shared" si="178"/>
        <v>10895</v>
      </c>
      <c r="J223" s="41">
        <f t="shared" si="178"/>
        <v>10895</v>
      </c>
      <c r="K223" s="41">
        <f t="shared" si="178"/>
        <v>10895</v>
      </c>
      <c r="L223" s="42" t="s">
        <v>55</v>
      </c>
      <c r="M223" s="354"/>
    </row>
    <row r="224" spans="1:13" ht="45" customHeight="1" x14ac:dyDescent="0.25">
      <c r="A224" s="349"/>
      <c r="B224" s="358"/>
      <c r="C224" s="205" t="s">
        <v>147</v>
      </c>
      <c r="D224" s="88" t="s">
        <v>145</v>
      </c>
      <c r="E224" s="78">
        <v>0</v>
      </c>
      <c r="F224" s="78">
        <f>G224+H224+I224+J224+K224</f>
        <v>54387.4</v>
      </c>
      <c r="G224" s="78">
        <f>10895-87.6</f>
        <v>10807.4</v>
      </c>
      <c r="H224" s="78">
        <v>10895</v>
      </c>
      <c r="I224" s="78">
        <v>10895</v>
      </c>
      <c r="J224" s="78">
        <v>10895</v>
      </c>
      <c r="K224" s="78">
        <v>10895</v>
      </c>
      <c r="L224" s="205" t="s">
        <v>55</v>
      </c>
      <c r="M224" s="355"/>
    </row>
    <row r="225" spans="1:13" ht="45" customHeight="1" x14ac:dyDescent="0.25">
      <c r="A225" s="349"/>
      <c r="B225" s="358"/>
      <c r="C225" s="205" t="s">
        <v>147</v>
      </c>
      <c r="D225" s="88" t="s">
        <v>146</v>
      </c>
      <c r="E225" s="78">
        <v>0</v>
      </c>
      <c r="F225" s="78">
        <f>G225+H225+I225+J225+K225</f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205" t="s">
        <v>55</v>
      </c>
      <c r="M225" s="355"/>
    </row>
    <row r="226" spans="1:13" ht="45" customHeight="1" x14ac:dyDescent="0.25">
      <c r="A226" s="350"/>
      <c r="B226" s="359"/>
      <c r="C226" s="205" t="s">
        <v>147</v>
      </c>
      <c r="D226" s="88" t="s">
        <v>56</v>
      </c>
      <c r="E226" s="78">
        <v>0</v>
      </c>
      <c r="F226" s="78">
        <f t="shared" ref="F226" si="179">G226+H226+I226+J226+K226</f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205" t="s">
        <v>55</v>
      </c>
      <c r="M226" s="356"/>
    </row>
    <row r="227" spans="1:13" ht="45" customHeight="1" x14ac:dyDescent="0.25">
      <c r="A227" s="348" t="s">
        <v>334</v>
      </c>
      <c r="B227" s="357" t="s">
        <v>361</v>
      </c>
      <c r="C227" s="205"/>
      <c r="D227" s="209" t="s">
        <v>54</v>
      </c>
      <c r="E227" s="41">
        <f>E228+E229+E230</f>
        <v>0</v>
      </c>
      <c r="F227" s="41">
        <f t="shared" ref="F227:K227" si="180">F228+F229+F230</f>
        <v>28470.199999999997</v>
      </c>
      <c r="G227" s="41">
        <f t="shared" si="180"/>
        <v>4913.8</v>
      </c>
      <c r="H227" s="41">
        <f t="shared" si="180"/>
        <v>5889.1</v>
      </c>
      <c r="I227" s="41">
        <f t="shared" si="180"/>
        <v>5889.1</v>
      </c>
      <c r="J227" s="41">
        <f t="shared" si="180"/>
        <v>5889.1</v>
      </c>
      <c r="K227" s="41">
        <f t="shared" si="180"/>
        <v>5889.1</v>
      </c>
      <c r="L227" s="42" t="s">
        <v>55</v>
      </c>
      <c r="M227" s="354"/>
    </row>
    <row r="228" spans="1:13" ht="45" customHeight="1" x14ac:dyDescent="0.25">
      <c r="A228" s="349"/>
      <c r="B228" s="358"/>
      <c r="C228" s="205" t="s">
        <v>147</v>
      </c>
      <c r="D228" s="88" t="s">
        <v>145</v>
      </c>
      <c r="E228" s="78">
        <v>0</v>
      </c>
      <c r="F228" s="78">
        <f>G228+H228+I228+J228+K228</f>
        <v>28470.199999999997</v>
      </c>
      <c r="G228" s="78">
        <f>5221.8-308</f>
        <v>4913.8</v>
      </c>
      <c r="H228" s="78">
        <v>5889.1</v>
      </c>
      <c r="I228" s="78">
        <v>5889.1</v>
      </c>
      <c r="J228" s="78">
        <v>5889.1</v>
      </c>
      <c r="K228" s="78">
        <v>5889.1</v>
      </c>
      <c r="L228" s="205" t="s">
        <v>55</v>
      </c>
      <c r="M228" s="355"/>
    </row>
    <row r="229" spans="1:13" ht="45" customHeight="1" x14ac:dyDescent="0.25">
      <c r="A229" s="349"/>
      <c r="B229" s="358"/>
      <c r="C229" s="205" t="s">
        <v>147</v>
      </c>
      <c r="D229" s="88" t="s">
        <v>146</v>
      </c>
      <c r="E229" s="78">
        <v>0</v>
      </c>
      <c r="F229" s="78">
        <f>G229+H229+I229+J229+K229</f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205" t="s">
        <v>55</v>
      </c>
      <c r="M229" s="355"/>
    </row>
    <row r="230" spans="1:13" ht="45" customHeight="1" x14ac:dyDescent="0.25">
      <c r="A230" s="350"/>
      <c r="B230" s="359"/>
      <c r="C230" s="205" t="s">
        <v>147</v>
      </c>
      <c r="D230" s="88" t="s">
        <v>56</v>
      </c>
      <c r="E230" s="78">
        <v>0</v>
      </c>
      <c r="F230" s="78">
        <f t="shared" ref="F230" si="181">G230+H230+I230+J230+K230</f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205" t="s">
        <v>55</v>
      </c>
      <c r="M230" s="356"/>
    </row>
    <row r="231" spans="1:13" ht="45" customHeight="1" x14ac:dyDescent="0.25">
      <c r="A231" s="348" t="s">
        <v>335</v>
      </c>
      <c r="B231" s="357" t="s">
        <v>365</v>
      </c>
      <c r="C231" s="205"/>
      <c r="D231" s="209" t="s">
        <v>54</v>
      </c>
      <c r="E231" s="41">
        <f>E232+E233+E234</f>
        <v>0</v>
      </c>
      <c r="F231" s="41">
        <f t="shared" ref="F231:K231" si="182">F232+F233+F234</f>
        <v>3499.8</v>
      </c>
      <c r="G231" s="41">
        <f t="shared" si="182"/>
        <v>699.8</v>
      </c>
      <c r="H231" s="41">
        <f t="shared" si="182"/>
        <v>700</v>
      </c>
      <c r="I231" s="41">
        <f t="shared" si="182"/>
        <v>700</v>
      </c>
      <c r="J231" s="41">
        <f t="shared" si="182"/>
        <v>700</v>
      </c>
      <c r="K231" s="41">
        <f t="shared" si="182"/>
        <v>700</v>
      </c>
      <c r="L231" s="42" t="s">
        <v>55</v>
      </c>
      <c r="M231" s="354"/>
    </row>
    <row r="232" spans="1:13" ht="45" customHeight="1" x14ac:dyDescent="0.25">
      <c r="A232" s="349"/>
      <c r="B232" s="358"/>
      <c r="C232" s="205" t="s">
        <v>147</v>
      </c>
      <c r="D232" s="88" t="s">
        <v>145</v>
      </c>
      <c r="E232" s="78">
        <v>0</v>
      </c>
      <c r="F232" s="78">
        <f>G232+H232+I232+J232+K232</f>
        <v>3499.8</v>
      </c>
      <c r="G232" s="78">
        <f>700-0.2</f>
        <v>699.8</v>
      </c>
      <c r="H232" s="78">
        <v>700</v>
      </c>
      <c r="I232" s="78">
        <v>700</v>
      </c>
      <c r="J232" s="78">
        <v>700</v>
      </c>
      <c r="K232" s="78">
        <v>700</v>
      </c>
      <c r="L232" s="205" t="s">
        <v>55</v>
      </c>
      <c r="M232" s="355"/>
    </row>
    <row r="233" spans="1:13" ht="45" customHeight="1" x14ac:dyDescent="0.25">
      <c r="A233" s="349"/>
      <c r="B233" s="358"/>
      <c r="C233" s="205" t="s">
        <v>147</v>
      </c>
      <c r="D233" s="88" t="s">
        <v>146</v>
      </c>
      <c r="E233" s="78">
        <v>0</v>
      </c>
      <c r="F233" s="78">
        <f>G233+H233+I233+J233+K233</f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205" t="s">
        <v>55</v>
      </c>
      <c r="M233" s="355"/>
    </row>
    <row r="234" spans="1:13" ht="45" customHeight="1" x14ac:dyDescent="0.25">
      <c r="A234" s="350"/>
      <c r="B234" s="359"/>
      <c r="C234" s="205" t="s">
        <v>147</v>
      </c>
      <c r="D234" s="88" t="s">
        <v>56</v>
      </c>
      <c r="E234" s="78">
        <v>0</v>
      </c>
      <c r="F234" s="78">
        <f t="shared" ref="F234" si="183">G234+H234+I234+J234+K234</f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205" t="s">
        <v>55</v>
      </c>
      <c r="M234" s="356"/>
    </row>
    <row r="235" spans="1:13" ht="45" customHeight="1" x14ac:dyDescent="0.25">
      <c r="A235" s="348" t="s">
        <v>336</v>
      </c>
      <c r="B235" s="357" t="s">
        <v>332</v>
      </c>
      <c r="C235" s="205"/>
      <c r="D235" s="209" t="s">
        <v>54</v>
      </c>
      <c r="E235" s="41">
        <f>E236+E237+E238</f>
        <v>0</v>
      </c>
      <c r="F235" s="41">
        <f t="shared" ref="F235:K235" si="184">F236+F237+F238</f>
        <v>3450.3</v>
      </c>
      <c r="G235" s="41">
        <f t="shared" si="184"/>
        <v>1170.3</v>
      </c>
      <c r="H235" s="41">
        <f t="shared" si="184"/>
        <v>570</v>
      </c>
      <c r="I235" s="41">
        <f t="shared" si="184"/>
        <v>570</v>
      </c>
      <c r="J235" s="41">
        <f t="shared" si="184"/>
        <v>570</v>
      </c>
      <c r="K235" s="41">
        <f t="shared" si="184"/>
        <v>570</v>
      </c>
      <c r="L235" s="42" t="s">
        <v>55</v>
      </c>
      <c r="M235" s="354"/>
    </row>
    <row r="236" spans="1:13" ht="45" customHeight="1" x14ac:dyDescent="0.25">
      <c r="A236" s="349"/>
      <c r="B236" s="358"/>
      <c r="C236" s="205" t="s">
        <v>147</v>
      </c>
      <c r="D236" s="88" t="s">
        <v>145</v>
      </c>
      <c r="E236" s="78">
        <v>0</v>
      </c>
      <c r="F236" s="78">
        <f>G236+H236+I236+J236+K236</f>
        <v>3450.3</v>
      </c>
      <c r="G236" s="78">
        <f>1170.3-200+200</f>
        <v>1170.3</v>
      </c>
      <c r="H236" s="78">
        <v>570</v>
      </c>
      <c r="I236" s="78">
        <v>570</v>
      </c>
      <c r="J236" s="78">
        <v>570</v>
      </c>
      <c r="K236" s="78">
        <v>570</v>
      </c>
      <c r="L236" s="205" t="s">
        <v>55</v>
      </c>
      <c r="M236" s="355"/>
    </row>
    <row r="237" spans="1:13" ht="45" customHeight="1" x14ac:dyDescent="0.25">
      <c r="A237" s="349"/>
      <c r="B237" s="358"/>
      <c r="C237" s="205" t="s">
        <v>147</v>
      </c>
      <c r="D237" s="88" t="s">
        <v>146</v>
      </c>
      <c r="E237" s="78">
        <v>0</v>
      </c>
      <c r="F237" s="78">
        <f>G237+H237+I237+J237+K237</f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205" t="s">
        <v>55</v>
      </c>
      <c r="M237" s="355"/>
    </row>
    <row r="238" spans="1:13" ht="45" customHeight="1" x14ac:dyDescent="0.25">
      <c r="A238" s="350"/>
      <c r="B238" s="359"/>
      <c r="C238" s="205" t="s">
        <v>147</v>
      </c>
      <c r="D238" s="88" t="s">
        <v>56</v>
      </c>
      <c r="E238" s="78">
        <v>0</v>
      </c>
      <c r="F238" s="78">
        <f t="shared" ref="F238" si="185">G238+H238+I238+J238+K238</f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205" t="s">
        <v>55</v>
      </c>
      <c r="M238" s="356"/>
    </row>
    <row r="239" spans="1:13" ht="45" customHeight="1" x14ac:dyDescent="0.25">
      <c r="A239" s="348" t="s">
        <v>337</v>
      </c>
      <c r="B239" s="357" t="s">
        <v>324</v>
      </c>
      <c r="C239" s="205"/>
      <c r="D239" s="209" t="s">
        <v>54</v>
      </c>
      <c r="E239" s="41">
        <f>E240+E241+E242</f>
        <v>0</v>
      </c>
      <c r="F239" s="41">
        <f t="shared" ref="F239:K239" si="186">F240+F241+F242</f>
        <v>1000</v>
      </c>
      <c r="G239" s="41">
        <f t="shared" si="186"/>
        <v>200</v>
      </c>
      <c r="H239" s="41">
        <f t="shared" si="186"/>
        <v>200</v>
      </c>
      <c r="I239" s="41">
        <f t="shared" si="186"/>
        <v>200</v>
      </c>
      <c r="J239" s="41">
        <f t="shared" si="186"/>
        <v>200</v>
      </c>
      <c r="K239" s="41">
        <f t="shared" si="186"/>
        <v>200</v>
      </c>
      <c r="L239" s="42" t="s">
        <v>55</v>
      </c>
      <c r="M239" s="354"/>
    </row>
    <row r="240" spans="1:13" ht="45" customHeight="1" x14ac:dyDescent="0.25">
      <c r="A240" s="349"/>
      <c r="B240" s="358"/>
      <c r="C240" s="205" t="s">
        <v>147</v>
      </c>
      <c r="D240" s="88" t="s">
        <v>145</v>
      </c>
      <c r="E240" s="78">
        <v>0</v>
      </c>
      <c r="F240" s="78">
        <f>G240+H240+I240+J240+K240</f>
        <v>1000</v>
      </c>
      <c r="G240" s="78">
        <v>200</v>
      </c>
      <c r="H240" s="78">
        <v>200</v>
      </c>
      <c r="I240" s="78">
        <v>200</v>
      </c>
      <c r="J240" s="78">
        <v>200</v>
      </c>
      <c r="K240" s="78">
        <v>200</v>
      </c>
      <c r="L240" s="205" t="s">
        <v>55</v>
      </c>
      <c r="M240" s="355"/>
    </row>
    <row r="241" spans="1:13" ht="45" customHeight="1" x14ac:dyDescent="0.25">
      <c r="A241" s="349"/>
      <c r="B241" s="358"/>
      <c r="C241" s="205" t="s">
        <v>147</v>
      </c>
      <c r="D241" s="88" t="s">
        <v>146</v>
      </c>
      <c r="E241" s="78">
        <v>0</v>
      </c>
      <c r="F241" s="78">
        <f>G241+H241+I241+J241+K241</f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205" t="s">
        <v>55</v>
      </c>
      <c r="M241" s="355"/>
    </row>
    <row r="242" spans="1:13" ht="45" customHeight="1" x14ac:dyDescent="0.25">
      <c r="A242" s="350"/>
      <c r="B242" s="359"/>
      <c r="C242" s="205" t="s">
        <v>147</v>
      </c>
      <c r="D242" s="88" t="s">
        <v>56</v>
      </c>
      <c r="E242" s="78">
        <v>0</v>
      </c>
      <c r="F242" s="78">
        <f t="shared" ref="F242" si="187">G242+H242+I242+J242+K242</f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205" t="s">
        <v>55</v>
      </c>
      <c r="M242" s="356"/>
    </row>
    <row r="243" spans="1:13" ht="45" customHeight="1" x14ac:dyDescent="0.25">
      <c r="A243" s="348" t="s">
        <v>338</v>
      </c>
      <c r="B243" s="357" t="s">
        <v>328</v>
      </c>
      <c r="C243" s="205"/>
      <c r="D243" s="209" t="s">
        <v>54</v>
      </c>
      <c r="E243" s="41">
        <f>E244+E245+E246</f>
        <v>0</v>
      </c>
      <c r="F243" s="41">
        <f t="shared" ref="F243:K243" si="188">F244+F245+F246</f>
        <v>1067</v>
      </c>
      <c r="G243" s="41">
        <f t="shared" si="188"/>
        <v>267</v>
      </c>
      <c r="H243" s="41">
        <f t="shared" si="188"/>
        <v>200</v>
      </c>
      <c r="I243" s="41">
        <f t="shared" si="188"/>
        <v>200</v>
      </c>
      <c r="J243" s="41">
        <f t="shared" si="188"/>
        <v>200</v>
      </c>
      <c r="K243" s="41">
        <f t="shared" si="188"/>
        <v>200</v>
      </c>
      <c r="L243" s="42" t="s">
        <v>55</v>
      </c>
      <c r="M243" s="354"/>
    </row>
    <row r="244" spans="1:13" ht="45" customHeight="1" x14ac:dyDescent="0.25">
      <c r="A244" s="349"/>
      <c r="B244" s="358"/>
      <c r="C244" s="205" t="s">
        <v>147</v>
      </c>
      <c r="D244" s="88" t="s">
        <v>145</v>
      </c>
      <c r="E244" s="78">
        <v>0</v>
      </c>
      <c r="F244" s="78">
        <f>G244+H244+I244+J244+K244</f>
        <v>1067</v>
      </c>
      <c r="G244" s="78">
        <v>267</v>
      </c>
      <c r="H244" s="78">
        <v>200</v>
      </c>
      <c r="I244" s="78">
        <v>200</v>
      </c>
      <c r="J244" s="78">
        <v>200</v>
      </c>
      <c r="K244" s="78">
        <v>200</v>
      </c>
      <c r="L244" s="205" t="s">
        <v>55</v>
      </c>
      <c r="M244" s="355"/>
    </row>
    <row r="245" spans="1:13" ht="45" customHeight="1" x14ac:dyDescent="0.25">
      <c r="A245" s="349"/>
      <c r="B245" s="358"/>
      <c r="C245" s="205" t="s">
        <v>147</v>
      </c>
      <c r="D245" s="88" t="s">
        <v>146</v>
      </c>
      <c r="E245" s="78">
        <v>0</v>
      </c>
      <c r="F245" s="78">
        <f>G245+H245+I245+J245+K245</f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205" t="s">
        <v>55</v>
      </c>
      <c r="M245" s="355"/>
    </row>
    <row r="246" spans="1:13" ht="45" customHeight="1" x14ac:dyDescent="0.25">
      <c r="A246" s="350"/>
      <c r="B246" s="359"/>
      <c r="C246" s="205" t="s">
        <v>147</v>
      </c>
      <c r="D246" s="88" t="s">
        <v>56</v>
      </c>
      <c r="E246" s="78">
        <v>0</v>
      </c>
      <c r="F246" s="78">
        <f t="shared" ref="F246" si="189">G246+H246+I246+J246+K246</f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205" t="s">
        <v>55</v>
      </c>
      <c r="M246" s="356"/>
    </row>
    <row r="247" spans="1:13" ht="45" customHeight="1" x14ac:dyDescent="0.25">
      <c r="A247" s="348" t="s">
        <v>339</v>
      </c>
      <c r="B247" s="357" t="s">
        <v>326</v>
      </c>
      <c r="C247" s="205"/>
      <c r="D247" s="209" t="s">
        <v>54</v>
      </c>
      <c r="E247" s="41">
        <f>E248+E249+E250</f>
        <v>0</v>
      </c>
      <c r="F247" s="41">
        <f t="shared" ref="F247:K247" si="190">F248+F249+F250</f>
        <v>1000</v>
      </c>
      <c r="G247" s="41">
        <f t="shared" si="190"/>
        <v>200</v>
      </c>
      <c r="H247" s="41">
        <f t="shared" si="190"/>
        <v>200</v>
      </c>
      <c r="I247" s="41">
        <f t="shared" si="190"/>
        <v>200</v>
      </c>
      <c r="J247" s="41">
        <f t="shared" si="190"/>
        <v>200</v>
      </c>
      <c r="K247" s="41">
        <f t="shared" si="190"/>
        <v>200</v>
      </c>
      <c r="L247" s="42" t="s">
        <v>55</v>
      </c>
      <c r="M247" s="354"/>
    </row>
    <row r="248" spans="1:13" ht="45" customHeight="1" x14ac:dyDescent="0.25">
      <c r="A248" s="349"/>
      <c r="B248" s="358"/>
      <c r="C248" s="205" t="s">
        <v>147</v>
      </c>
      <c r="D248" s="88" t="s">
        <v>145</v>
      </c>
      <c r="E248" s="78">
        <v>0</v>
      </c>
      <c r="F248" s="78">
        <f>G248+H248+I248+J248+K248</f>
        <v>1000</v>
      </c>
      <c r="G248" s="78">
        <v>200</v>
      </c>
      <c r="H248" s="78">
        <v>200</v>
      </c>
      <c r="I248" s="78">
        <v>200</v>
      </c>
      <c r="J248" s="78">
        <v>200</v>
      </c>
      <c r="K248" s="78">
        <v>200</v>
      </c>
      <c r="L248" s="205" t="s">
        <v>55</v>
      </c>
      <c r="M248" s="355"/>
    </row>
    <row r="249" spans="1:13" ht="45" customHeight="1" x14ac:dyDescent="0.25">
      <c r="A249" s="349"/>
      <c r="B249" s="358"/>
      <c r="C249" s="205" t="s">
        <v>147</v>
      </c>
      <c r="D249" s="88" t="s">
        <v>146</v>
      </c>
      <c r="E249" s="78">
        <v>0</v>
      </c>
      <c r="F249" s="78">
        <f>G249+H249+I249+J249+K249</f>
        <v>0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  <c r="L249" s="205" t="s">
        <v>55</v>
      </c>
      <c r="M249" s="355"/>
    </row>
    <row r="250" spans="1:13" ht="45" customHeight="1" x14ac:dyDescent="0.25">
      <c r="A250" s="350"/>
      <c r="B250" s="359"/>
      <c r="C250" s="205" t="s">
        <v>147</v>
      </c>
      <c r="D250" s="88" t="s">
        <v>56</v>
      </c>
      <c r="E250" s="78">
        <v>0</v>
      </c>
      <c r="F250" s="78">
        <f t="shared" ref="F250" si="191">G250+H250+I250+J250+K250</f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205" t="s">
        <v>55</v>
      </c>
      <c r="M250" s="356"/>
    </row>
    <row r="251" spans="1:13" ht="45" customHeight="1" x14ac:dyDescent="0.25">
      <c r="A251" s="348" t="s">
        <v>340</v>
      </c>
      <c r="B251" s="357" t="s">
        <v>327</v>
      </c>
      <c r="C251" s="205"/>
      <c r="D251" s="209" t="s">
        <v>54</v>
      </c>
      <c r="E251" s="41">
        <f>E252+E253+E254</f>
        <v>0</v>
      </c>
      <c r="F251" s="41">
        <f t="shared" ref="F251:K251" si="192">F252+F253+F254</f>
        <v>9700.6</v>
      </c>
      <c r="G251" s="41">
        <f t="shared" si="192"/>
        <v>1500.6</v>
      </c>
      <c r="H251" s="41">
        <f t="shared" si="192"/>
        <v>2050</v>
      </c>
      <c r="I251" s="41">
        <f t="shared" si="192"/>
        <v>2050</v>
      </c>
      <c r="J251" s="41">
        <f t="shared" si="192"/>
        <v>2050</v>
      </c>
      <c r="K251" s="41">
        <f t="shared" si="192"/>
        <v>2050</v>
      </c>
      <c r="L251" s="42" t="s">
        <v>55</v>
      </c>
      <c r="M251" s="354"/>
    </row>
    <row r="252" spans="1:13" ht="45" customHeight="1" x14ac:dyDescent="0.25">
      <c r="A252" s="349"/>
      <c r="B252" s="358"/>
      <c r="C252" s="205" t="s">
        <v>147</v>
      </c>
      <c r="D252" s="88" t="s">
        <v>145</v>
      </c>
      <c r="E252" s="78">
        <v>0</v>
      </c>
      <c r="F252" s="78">
        <f>G252+H252+I252+J252+K252</f>
        <v>9700.6</v>
      </c>
      <c r="G252" s="78">
        <f>2050-200-202.5-84.9-62</f>
        <v>1500.6</v>
      </c>
      <c r="H252" s="78">
        <v>2050</v>
      </c>
      <c r="I252" s="78">
        <v>2050</v>
      </c>
      <c r="J252" s="78">
        <v>2050</v>
      </c>
      <c r="K252" s="78">
        <v>2050</v>
      </c>
      <c r="L252" s="205" t="s">
        <v>55</v>
      </c>
      <c r="M252" s="355"/>
    </row>
    <row r="253" spans="1:13" ht="45" customHeight="1" x14ac:dyDescent="0.25">
      <c r="A253" s="349"/>
      <c r="B253" s="358"/>
      <c r="C253" s="205" t="s">
        <v>147</v>
      </c>
      <c r="D253" s="88" t="s">
        <v>146</v>
      </c>
      <c r="E253" s="78">
        <v>0</v>
      </c>
      <c r="F253" s="78">
        <f>G253+H253+I253+J253+K253</f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205" t="s">
        <v>55</v>
      </c>
      <c r="M253" s="355"/>
    </row>
    <row r="254" spans="1:13" ht="45" customHeight="1" x14ac:dyDescent="0.25">
      <c r="A254" s="350"/>
      <c r="B254" s="359"/>
      <c r="C254" s="205" t="s">
        <v>147</v>
      </c>
      <c r="D254" s="88" t="s">
        <v>56</v>
      </c>
      <c r="E254" s="78">
        <v>0</v>
      </c>
      <c r="F254" s="78">
        <f t="shared" ref="F254" si="193">G254+H254+I254+J254+K254</f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205" t="s">
        <v>55</v>
      </c>
      <c r="M254" s="356"/>
    </row>
    <row r="255" spans="1:13" ht="45" customHeight="1" x14ac:dyDescent="0.25">
      <c r="A255" s="348" t="s">
        <v>341</v>
      </c>
      <c r="B255" s="357" t="s">
        <v>352</v>
      </c>
      <c r="C255" s="205"/>
      <c r="D255" s="209" t="s">
        <v>54</v>
      </c>
      <c r="E255" s="41">
        <f>E256+E257+E258</f>
        <v>0</v>
      </c>
      <c r="F255" s="41">
        <f t="shared" ref="F255" si="194">F256+F257+F258</f>
        <v>100</v>
      </c>
      <c r="G255" s="41">
        <f>G256+G257+G258</f>
        <v>20</v>
      </c>
      <c r="H255" s="41">
        <f t="shared" ref="H255:K255" si="195">H256+H257+H258</f>
        <v>20</v>
      </c>
      <c r="I255" s="41">
        <f t="shared" si="195"/>
        <v>20</v>
      </c>
      <c r="J255" s="41">
        <f t="shared" si="195"/>
        <v>20</v>
      </c>
      <c r="K255" s="41">
        <f t="shared" si="195"/>
        <v>20</v>
      </c>
      <c r="L255" s="42" t="s">
        <v>55</v>
      </c>
      <c r="M255" s="354"/>
    </row>
    <row r="256" spans="1:13" ht="45" customHeight="1" x14ac:dyDescent="0.25">
      <c r="A256" s="349"/>
      <c r="B256" s="358"/>
      <c r="C256" s="205" t="s">
        <v>147</v>
      </c>
      <c r="D256" s="88" t="s">
        <v>145</v>
      </c>
      <c r="E256" s="78">
        <v>0</v>
      </c>
      <c r="F256" s="78">
        <f>G256+H256+I256+J256+K256</f>
        <v>100</v>
      </c>
      <c r="G256" s="78">
        <v>20</v>
      </c>
      <c r="H256" s="78">
        <v>20</v>
      </c>
      <c r="I256" s="78">
        <v>20</v>
      </c>
      <c r="J256" s="78">
        <v>20</v>
      </c>
      <c r="K256" s="78">
        <v>20</v>
      </c>
      <c r="L256" s="205" t="s">
        <v>55</v>
      </c>
      <c r="M256" s="355"/>
    </row>
    <row r="257" spans="1:13" ht="45" customHeight="1" x14ac:dyDescent="0.25">
      <c r="A257" s="349"/>
      <c r="B257" s="358"/>
      <c r="C257" s="205" t="s">
        <v>147</v>
      </c>
      <c r="D257" s="88" t="s">
        <v>146</v>
      </c>
      <c r="E257" s="78">
        <v>0</v>
      </c>
      <c r="F257" s="78">
        <f>G257+H257+I257+J257+K257</f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205" t="s">
        <v>55</v>
      </c>
      <c r="M257" s="355"/>
    </row>
    <row r="258" spans="1:13" ht="45" customHeight="1" x14ac:dyDescent="0.25">
      <c r="A258" s="350"/>
      <c r="B258" s="359"/>
      <c r="C258" s="205" t="s">
        <v>147</v>
      </c>
      <c r="D258" s="88" t="s">
        <v>56</v>
      </c>
      <c r="E258" s="78">
        <v>0</v>
      </c>
      <c r="F258" s="78">
        <f t="shared" ref="F258" si="196">G258+H258+I258+J258+K258</f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205" t="s">
        <v>55</v>
      </c>
      <c r="M258" s="356"/>
    </row>
    <row r="259" spans="1:13" ht="45" customHeight="1" x14ac:dyDescent="0.25">
      <c r="A259" s="348" t="s">
        <v>348</v>
      </c>
      <c r="B259" s="357" t="s">
        <v>329</v>
      </c>
      <c r="C259" s="205"/>
      <c r="D259" s="209" t="s">
        <v>54</v>
      </c>
      <c r="E259" s="41">
        <f>E260+E261+E262</f>
        <v>0</v>
      </c>
      <c r="F259" s="41">
        <f t="shared" ref="F259" si="197">F260+F261+F262</f>
        <v>250</v>
      </c>
      <c r="G259" s="41">
        <f>G260+G261+G262</f>
        <v>50</v>
      </c>
      <c r="H259" s="41">
        <f t="shared" ref="H259:K259" si="198">H260+H261+H262</f>
        <v>50</v>
      </c>
      <c r="I259" s="41">
        <f t="shared" si="198"/>
        <v>50</v>
      </c>
      <c r="J259" s="41">
        <f t="shared" si="198"/>
        <v>50</v>
      </c>
      <c r="K259" s="41">
        <f t="shared" si="198"/>
        <v>50</v>
      </c>
      <c r="L259" s="42" t="s">
        <v>55</v>
      </c>
      <c r="M259" s="354"/>
    </row>
    <row r="260" spans="1:13" ht="45" customHeight="1" x14ac:dyDescent="0.25">
      <c r="A260" s="349"/>
      <c r="B260" s="358"/>
      <c r="C260" s="205" t="s">
        <v>147</v>
      </c>
      <c r="D260" s="88" t="s">
        <v>145</v>
      </c>
      <c r="E260" s="78">
        <v>0</v>
      </c>
      <c r="F260" s="78">
        <f>G260+H260+I260+J260+K260</f>
        <v>250</v>
      </c>
      <c r="G260" s="78">
        <v>50</v>
      </c>
      <c r="H260" s="78">
        <v>50</v>
      </c>
      <c r="I260" s="78">
        <v>50</v>
      </c>
      <c r="J260" s="78">
        <v>50</v>
      </c>
      <c r="K260" s="78">
        <v>50</v>
      </c>
      <c r="L260" s="205" t="s">
        <v>55</v>
      </c>
      <c r="M260" s="355"/>
    </row>
    <row r="261" spans="1:13" ht="45" customHeight="1" x14ac:dyDescent="0.25">
      <c r="A261" s="349"/>
      <c r="B261" s="358"/>
      <c r="C261" s="205" t="s">
        <v>147</v>
      </c>
      <c r="D261" s="88" t="s">
        <v>146</v>
      </c>
      <c r="E261" s="78">
        <v>0</v>
      </c>
      <c r="F261" s="78">
        <f>G261+H261+I261+J261+K261</f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205" t="s">
        <v>55</v>
      </c>
      <c r="M261" s="355"/>
    </row>
    <row r="262" spans="1:13" ht="45" customHeight="1" x14ac:dyDescent="0.25">
      <c r="A262" s="350"/>
      <c r="B262" s="359"/>
      <c r="C262" s="205" t="s">
        <v>147</v>
      </c>
      <c r="D262" s="88" t="s">
        <v>56</v>
      </c>
      <c r="E262" s="78">
        <v>0</v>
      </c>
      <c r="F262" s="78">
        <f t="shared" ref="F262" si="199">G262+H262+I262+J262+K262</f>
        <v>0</v>
      </c>
      <c r="G262" s="78">
        <v>0</v>
      </c>
      <c r="H262" s="78">
        <v>0</v>
      </c>
      <c r="I262" s="78">
        <v>0</v>
      </c>
      <c r="J262" s="78">
        <v>0</v>
      </c>
      <c r="K262" s="78">
        <v>0</v>
      </c>
      <c r="L262" s="205" t="s">
        <v>55</v>
      </c>
      <c r="M262" s="356"/>
    </row>
    <row r="263" spans="1:13" ht="45" customHeight="1" x14ac:dyDescent="0.25">
      <c r="A263" s="348" t="s">
        <v>349</v>
      </c>
      <c r="B263" s="357" t="s">
        <v>330</v>
      </c>
      <c r="C263" s="205"/>
      <c r="D263" s="209" t="s">
        <v>54</v>
      </c>
      <c r="E263" s="41">
        <f>E264+E265+E266</f>
        <v>0</v>
      </c>
      <c r="F263" s="41">
        <f t="shared" ref="F263" si="200">F264+F265+F266</f>
        <v>1000</v>
      </c>
      <c r="G263" s="41">
        <f>G264+G265+G266</f>
        <v>200</v>
      </c>
      <c r="H263" s="41">
        <f t="shared" ref="H263:K263" si="201">H264+H265+H266</f>
        <v>200</v>
      </c>
      <c r="I263" s="41">
        <f t="shared" si="201"/>
        <v>200</v>
      </c>
      <c r="J263" s="41">
        <f t="shared" si="201"/>
        <v>200</v>
      </c>
      <c r="K263" s="41">
        <f t="shared" si="201"/>
        <v>200</v>
      </c>
      <c r="L263" s="42" t="s">
        <v>55</v>
      </c>
      <c r="M263" s="354"/>
    </row>
    <row r="264" spans="1:13" ht="45" customHeight="1" x14ac:dyDescent="0.25">
      <c r="A264" s="349"/>
      <c r="B264" s="358"/>
      <c r="C264" s="205" t="s">
        <v>147</v>
      </c>
      <c r="D264" s="88" t="s">
        <v>145</v>
      </c>
      <c r="E264" s="78">
        <v>0</v>
      </c>
      <c r="F264" s="78">
        <f>G264+H264+I264+J264+K264</f>
        <v>1000</v>
      </c>
      <c r="G264" s="78">
        <v>200</v>
      </c>
      <c r="H264" s="78">
        <v>200</v>
      </c>
      <c r="I264" s="78">
        <v>200</v>
      </c>
      <c r="J264" s="78">
        <v>200</v>
      </c>
      <c r="K264" s="78">
        <v>200</v>
      </c>
      <c r="L264" s="205" t="s">
        <v>55</v>
      </c>
      <c r="M264" s="355"/>
    </row>
    <row r="265" spans="1:13" ht="45" customHeight="1" x14ac:dyDescent="0.25">
      <c r="A265" s="349"/>
      <c r="B265" s="358"/>
      <c r="C265" s="205" t="s">
        <v>147</v>
      </c>
      <c r="D265" s="88" t="s">
        <v>146</v>
      </c>
      <c r="E265" s="78">
        <v>0</v>
      </c>
      <c r="F265" s="78">
        <f>G265+H265+I265+J265+K265</f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205" t="s">
        <v>55</v>
      </c>
      <c r="M265" s="355"/>
    </row>
    <row r="266" spans="1:13" ht="45" customHeight="1" x14ac:dyDescent="0.25">
      <c r="A266" s="350"/>
      <c r="B266" s="359"/>
      <c r="C266" s="205" t="s">
        <v>147</v>
      </c>
      <c r="D266" s="88" t="s">
        <v>56</v>
      </c>
      <c r="E266" s="78">
        <v>0</v>
      </c>
      <c r="F266" s="78">
        <f t="shared" ref="F266" si="202">G266+H266+I266+J266+K266</f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205" t="s">
        <v>55</v>
      </c>
      <c r="M266" s="356"/>
    </row>
    <row r="267" spans="1:13" ht="45" customHeight="1" x14ac:dyDescent="0.25">
      <c r="A267" s="348" t="s">
        <v>350</v>
      </c>
      <c r="B267" s="357" t="s">
        <v>441</v>
      </c>
      <c r="C267" s="205"/>
      <c r="D267" s="209" t="s">
        <v>54</v>
      </c>
      <c r="E267" s="41">
        <f>E268+E269+E270</f>
        <v>0</v>
      </c>
      <c r="F267" s="41">
        <f t="shared" ref="F267:K267" si="203">F268+F269+F270</f>
        <v>12000</v>
      </c>
      <c r="G267" s="41">
        <f t="shared" si="203"/>
        <v>2400</v>
      </c>
      <c r="H267" s="41">
        <f t="shared" si="203"/>
        <v>2400</v>
      </c>
      <c r="I267" s="41">
        <f t="shared" si="203"/>
        <v>2400</v>
      </c>
      <c r="J267" s="41">
        <f t="shared" si="203"/>
        <v>2400</v>
      </c>
      <c r="K267" s="41">
        <f t="shared" si="203"/>
        <v>2400</v>
      </c>
      <c r="L267" s="42" t="s">
        <v>55</v>
      </c>
      <c r="M267" s="42"/>
    </row>
    <row r="268" spans="1:13" ht="45" customHeight="1" x14ac:dyDescent="0.25">
      <c r="A268" s="349"/>
      <c r="B268" s="358"/>
      <c r="C268" s="205" t="s">
        <v>147</v>
      </c>
      <c r="D268" s="88" t="s">
        <v>145</v>
      </c>
      <c r="E268" s="78">
        <v>0</v>
      </c>
      <c r="F268" s="78">
        <f>G268+H268+I268+J268+K268</f>
        <v>12000</v>
      </c>
      <c r="G268" s="78">
        <v>2400</v>
      </c>
      <c r="H268" s="78">
        <v>2400</v>
      </c>
      <c r="I268" s="78">
        <v>2400</v>
      </c>
      <c r="J268" s="78">
        <v>2400</v>
      </c>
      <c r="K268" s="78">
        <v>2400</v>
      </c>
      <c r="L268" s="205" t="s">
        <v>55</v>
      </c>
      <c r="M268" s="205"/>
    </row>
    <row r="269" spans="1:13" ht="45" customHeight="1" x14ac:dyDescent="0.25">
      <c r="A269" s="349"/>
      <c r="B269" s="358"/>
      <c r="C269" s="205" t="s">
        <v>147</v>
      </c>
      <c r="D269" s="88" t="s">
        <v>146</v>
      </c>
      <c r="E269" s="78">
        <v>0</v>
      </c>
      <c r="F269" s="78">
        <f>G269+H269+I269+J269+K269</f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205" t="s">
        <v>55</v>
      </c>
      <c r="M269" s="205"/>
    </row>
    <row r="270" spans="1:13" ht="45" customHeight="1" x14ac:dyDescent="0.25">
      <c r="A270" s="350"/>
      <c r="B270" s="359"/>
      <c r="C270" s="205" t="s">
        <v>147</v>
      </c>
      <c r="D270" s="88" t="s">
        <v>56</v>
      </c>
      <c r="E270" s="78">
        <v>0</v>
      </c>
      <c r="F270" s="78">
        <f t="shared" ref="F270" si="204">G270+H270+I270+J270+K270</f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205" t="s">
        <v>55</v>
      </c>
      <c r="M270" s="205"/>
    </row>
    <row r="271" spans="1:13" ht="45" customHeight="1" x14ac:dyDescent="0.25">
      <c r="A271" s="348" t="s">
        <v>524</v>
      </c>
      <c r="B271" s="357" t="s">
        <v>520</v>
      </c>
      <c r="C271" s="248"/>
      <c r="D271" s="209" t="s">
        <v>54</v>
      </c>
      <c r="E271" s="41">
        <f>E272+E273+E274</f>
        <v>0</v>
      </c>
      <c r="F271" s="41">
        <f t="shared" ref="F271" si="205">F272+F273+F274</f>
        <v>1122</v>
      </c>
      <c r="G271" s="41">
        <f>G272+G273+G274</f>
        <v>1122</v>
      </c>
      <c r="H271" s="41">
        <f t="shared" ref="H271:K271" si="206">H272+H273+H274</f>
        <v>0</v>
      </c>
      <c r="I271" s="41">
        <f t="shared" si="206"/>
        <v>0</v>
      </c>
      <c r="J271" s="41">
        <f t="shared" si="206"/>
        <v>0</v>
      </c>
      <c r="K271" s="41">
        <f t="shared" si="206"/>
        <v>0</v>
      </c>
      <c r="L271" s="42" t="s">
        <v>55</v>
      </c>
      <c r="M271" s="354"/>
    </row>
    <row r="272" spans="1:13" ht="45" customHeight="1" x14ac:dyDescent="0.25">
      <c r="A272" s="349"/>
      <c r="B272" s="358"/>
      <c r="C272" s="248" t="s">
        <v>147</v>
      </c>
      <c r="D272" s="88" t="s">
        <v>145</v>
      </c>
      <c r="E272" s="78">
        <v>0</v>
      </c>
      <c r="F272" s="78">
        <f>G272+H272+I272+J272+K272</f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248" t="s">
        <v>55</v>
      </c>
      <c r="M272" s="355"/>
    </row>
    <row r="273" spans="1:13" ht="45" customHeight="1" x14ac:dyDescent="0.25">
      <c r="A273" s="349"/>
      <c r="B273" s="358"/>
      <c r="C273" s="248" t="s">
        <v>147</v>
      </c>
      <c r="D273" s="88" t="s">
        <v>146</v>
      </c>
      <c r="E273" s="78">
        <v>0</v>
      </c>
      <c r="F273" s="78">
        <f>G273+H273+I273+J273+K273</f>
        <v>1122</v>
      </c>
      <c r="G273" s="78">
        <v>1122</v>
      </c>
      <c r="H273" s="78">
        <v>0</v>
      </c>
      <c r="I273" s="78">
        <v>0</v>
      </c>
      <c r="J273" s="78">
        <v>0</v>
      </c>
      <c r="K273" s="78">
        <v>0</v>
      </c>
      <c r="L273" s="248" t="s">
        <v>55</v>
      </c>
      <c r="M273" s="355"/>
    </row>
    <row r="274" spans="1:13" ht="45" customHeight="1" x14ac:dyDescent="0.25">
      <c r="A274" s="350"/>
      <c r="B274" s="359"/>
      <c r="C274" s="248" t="s">
        <v>147</v>
      </c>
      <c r="D274" s="88" t="s">
        <v>56</v>
      </c>
      <c r="E274" s="78">
        <v>0</v>
      </c>
      <c r="F274" s="78">
        <f t="shared" ref="F274" si="207">G274+H274+I274+J274+K274</f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248" t="s">
        <v>55</v>
      </c>
      <c r="M274" s="356"/>
    </row>
    <row r="275" spans="1:13" ht="45" customHeight="1" x14ac:dyDescent="0.25">
      <c r="A275" s="363" t="s">
        <v>71</v>
      </c>
      <c r="B275" s="360" t="s">
        <v>270</v>
      </c>
      <c r="C275" s="155"/>
      <c r="D275" s="156" t="s">
        <v>54</v>
      </c>
      <c r="E275" s="157">
        <f>E276+E277+E278</f>
        <v>0</v>
      </c>
      <c r="F275" s="157">
        <f t="shared" ref="F275:K275" si="208">F276+F277+F278</f>
        <v>9779.4</v>
      </c>
      <c r="G275" s="157">
        <f t="shared" si="208"/>
        <v>2179.4</v>
      </c>
      <c r="H275" s="157">
        <f t="shared" si="208"/>
        <v>1900</v>
      </c>
      <c r="I275" s="157">
        <f t="shared" si="208"/>
        <v>1900</v>
      </c>
      <c r="J275" s="157">
        <f t="shared" si="208"/>
        <v>1900</v>
      </c>
      <c r="K275" s="157">
        <f t="shared" si="208"/>
        <v>1900</v>
      </c>
      <c r="L275" s="158" t="s">
        <v>55</v>
      </c>
      <c r="M275" s="158"/>
    </row>
    <row r="276" spans="1:13" ht="45" customHeight="1" x14ac:dyDescent="0.25">
      <c r="A276" s="364"/>
      <c r="B276" s="361"/>
      <c r="C276" s="155" t="s">
        <v>147</v>
      </c>
      <c r="D276" s="159" t="s">
        <v>145</v>
      </c>
      <c r="E276" s="160">
        <f>E280+E284+E288+E292+E296+E300+E304</f>
        <v>0</v>
      </c>
      <c r="F276" s="160">
        <f>F280+F284+F288+F292+F296+F300+F304</f>
        <v>9779.4</v>
      </c>
      <c r="G276" s="160">
        <f t="shared" ref="G276:K276" si="209">G280+G284+G288+G292+G296+G300+G304</f>
        <v>2179.4</v>
      </c>
      <c r="H276" s="160">
        <f t="shared" si="209"/>
        <v>1900</v>
      </c>
      <c r="I276" s="160">
        <f t="shared" si="209"/>
        <v>1900</v>
      </c>
      <c r="J276" s="160">
        <f t="shared" si="209"/>
        <v>1900</v>
      </c>
      <c r="K276" s="160">
        <f t="shared" si="209"/>
        <v>1900</v>
      </c>
      <c r="L276" s="155" t="s">
        <v>55</v>
      </c>
      <c r="M276" s="155"/>
    </row>
    <row r="277" spans="1:13" ht="45" customHeight="1" x14ac:dyDescent="0.25">
      <c r="A277" s="364"/>
      <c r="B277" s="361"/>
      <c r="C277" s="155" t="s">
        <v>147</v>
      </c>
      <c r="D277" s="159" t="s">
        <v>146</v>
      </c>
      <c r="E277" s="160">
        <f t="shared" ref="E277:K278" si="210">E281+E285+E289+E293+E297</f>
        <v>0</v>
      </c>
      <c r="F277" s="160">
        <f t="shared" si="210"/>
        <v>0</v>
      </c>
      <c r="G277" s="160">
        <f t="shared" si="210"/>
        <v>0</v>
      </c>
      <c r="H277" s="160">
        <f t="shared" si="210"/>
        <v>0</v>
      </c>
      <c r="I277" s="160">
        <f t="shared" si="210"/>
        <v>0</v>
      </c>
      <c r="J277" s="160">
        <f t="shared" si="210"/>
        <v>0</v>
      </c>
      <c r="K277" s="160">
        <f t="shared" si="210"/>
        <v>0</v>
      </c>
      <c r="L277" s="155" t="s">
        <v>55</v>
      </c>
      <c r="M277" s="155"/>
    </row>
    <row r="278" spans="1:13" ht="45" customHeight="1" x14ac:dyDescent="0.25">
      <c r="A278" s="365"/>
      <c r="B278" s="362"/>
      <c r="C278" s="155" t="s">
        <v>147</v>
      </c>
      <c r="D278" s="159" t="s">
        <v>56</v>
      </c>
      <c r="E278" s="160">
        <f t="shared" si="210"/>
        <v>0</v>
      </c>
      <c r="F278" s="160">
        <f t="shared" si="210"/>
        <v>0</v>
      </c>
      <c r="G278" s="160">
        <f t="shared" si="210"/>
        <v>0</v>
      </c>
      <c r="H278" s="160">
        <f t="shared" si="210"/>
        <v>0</v>
      </c>
      <c r="I278" s="160">
        <f t="shared" si="210"/>
        <v>0</v>
      </c>
      <c r="J278" s="160">
        <f t="shared" si="210"/>
        <v>0</v>
      </c>
      <c r="K278" s="160">
        <f t="shared" si="210"/>
        <v>0</v>
      </c>
      <c r="L278" s="155" t="s">
        <v>55</v>
      </c>
      <c r="M278" s="155"/>
    </row>
    <row r="279" spans="1:13" ht="33" customHeight="1" x14ac:dyDescent="0.25">
      <c r="A279" s="380" t="s">
        <v>75</v>
      </c>
      <c r="B279" s="357" t="s">
        <v>370</v>
      </c>
      <c r="C279" s="68"/>
      <c r="D279" s="89" t="s">
        <v>54</v>
      </c>
      <c r="E279" s="29">
        <f>E280+E281+E282</f>
        <v>0</v>
      </c>
      <c r="F279" s="29">
        <f t="shared" ref="F279" si="211">F280+F281+F282</f>
        <v>2500</v>
      </c>
      <c r="G279" s="29">
        <f t="shared" ref="G279" si="212">G280+G281+G282</f>
        <v>500</v>
      </c>
      <c r="H279" s="29">
        <f t="shared" ref="H279" si="213">H280+H281+H282</f>
        <v>500</v>
      </c>
      <c r="I279" s="29">
        <f t="shared" ref="I279" si="214">I280+I281+I282</f>
        <v>500</v>
      </c>
      <c r="J279" s="29">
        <f t="shared" ref="J279" si="215">J280+J281+J282</f>
        <v>500</v>
      </c>
      <c r="K279" s="29">
        <f t="shared" ref="K279" si="216">K280+K281+K282</f>
        <v>500</v>
      </c>
      <c r="L279" s="42" t="s">
        <v>55</v>
      </c>
      <c r="M279" s="42"/>
    </row>
    <row r="280" spans="1:13" ht="45" customHeight="1" x14ac:dyDescent="0.25">
      <c r="A280" s="381"/>
      <c r="B280" s="358"/>
      <c r="C280" s="68" t="s">
        <v>147</v>
      </c>
      <c r="D280" s="69" t="s">
        <v>145</v>
      </c>
      <c r="E280" s="74">
        <v>0</v>
      </c>
      <c r="F280" s="74">
        <f>G280+H280+I280+J280+K280</f>
        <v>2500</v>
      </c>
      <c r="G280" s="74">
        <v>500</v>
      </c>
      <c r="H280" s="74">
        <v>500</v>
      </c>
      <c r="I280" s="74">
        <v>500</v>
      </c>
      <c r="J280" s="74">
        <v>500</v>
      </c>
      <c r="K280" s="74">
        <v>500</v>
      </c>
      <c r="L280" s="73" t="s">
        <v>55</v>
      </c>
      <c r="M280" s="73"/>
    </row>
    <row r="281" spans="1:13" ht="45" customHeight="1" x14ac:dyDescent="0.25">
      <c r="A281" s="381"/>
      <c r="B281" s="358"/>
      <c r="C281" s="68" t="s">
        <v>147</v>
      </c>
      <c r="D281" s="69" t="s">
        <v>146</v>
      </c>
      <c r="E281" s="74">
        <v>0</v>
      </c>
      <c r="F281" s="74">
        <f>G281+H281+I281+J281+K281</f>
        <v>0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73" t="s">
        <v>55</v>
      </c>
      <c r="M281" s="73"/>
    </row>
    <row r="282" spans="1:13" ht="45" customHeight="1" x14ac:dyDescent="0.25">
      <c r="A282" s="382"/>
      <c r="B282" s="359"/>
      <c r="C282" s="73" t="s">
        <v>147</v>
      </c>
      <c r="D282" s="88" t="s">
        <v>56</v>
      </c>
      <c r="E282" s="78">
        <v>0</v>
      </c>
      <c r="F282" s="78">
        <f t="shared" ref="F282" si="217">G282+H282+I282+J282+K282</f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3" t="s">
        <v>55</v>
      </c>
      <c r="M282" s="73"/>
    </row>
    <row r="283" spans="1:13" ht="30.75" customHeight="1" x14ac:dyDescent="0.25">
      <c r="A283" s="380" t="s">
        <v>255</v>
      </c>
      <c r="B283" s="357" t="s">
        <v>371</v>
      </c>
      <c r="C283" s="68"/>
      <c r="D283" s="89" t="s">
        <v>54</v>
      </c>
      <c r="E283" s="29">
        <f>E284+E285+E286</f>
        <v>0</v>
      </c>
      <c r="F283" s="29">
        <f t="shared" ref="F283" si="218">F284+F285+F286</f>
        <v>2500</v>
      </c>
      <c r="G283" s="29">
        <f t="shared" ref="G283" si="219">G284+G285+G286</f>
        <v>500</v>
      </c>
      <c r="H283" s="29">
        <f t="shared" ref="H283" si="220">H284+H285+H286</f>
        <v>500</v>
      </c>
      <c r="I283" s="29">
        <f t="shared" ref="I283" si="221">I284+I285+I286</f>
        <v>500</v>
      </c>
      <c r="J283" s="29">
        <f t="shared" ref="J283" si="222">J284+J285+J286</f>
        <v>500</v>
      </c>
      <c r="K283" s="29">
        <f t="shared" ref="K283" si="223">K284+K285+K286</f>
        <v>500</v>
      </c>
      <c r="L283" s="42" t="s">
        <v>55</v>
      </c>
      <c r="M283" s="42"/>
    </row>
    <row r="284" spans="1:13" ht="45" customHeight="1" x14ac:dyDescent="0.25">
      <c r="A284" s="381"/>
      <c r="B284" s="358"/>
      <c r="C284" s="68" t="s">
        <v>147</v>
      </c>
      <c r="D284" s="69" t="s">
        <v>145</v>
      </c>
      <c r="E284" s="74">
        <v>0</v>
      </c>
      <c r="F284" s="74">
        <f>G284+H284+I284+J284+K284</f>
        <v>2500</v>
      </c>
      <c r="G284" s="74">
        <v>500</v>
      </c>
      <c r="H284" s="74">
        <v>500</v>
      </c>
      <c r="I284" s="74">
        <v>500</v>
      </c>
      <c r="J284" s="74">
        <v>500</v>
      </c>
      <c r="K284" s="74">
        <v>500</v>
      </c>
      <c r="L284" s="73" t="s">
        <v>55</v>
      </c>
      <c r="M284" s="73"/>
    </row>
    <row r="285" spans="1:13" ht="45" customHeight="1" x14ac:dyDescent="0.25">
      <c r="A285" s="381"/>
      <c r="B285" s="358"/>
      <c r="C285" s="68" t="s">
        <v>147</v>
      </c>
      <c r="D285" s="69" t="s">
        <v>146</v>
      </c>
      <c r="E285" s="74">
        <v>0</v>
      </c>
      <c r="F285" s="74">
        <f>G285+H285+I285+J285+K285</f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3" t="s">
        <v>55</v>
      </c>
      <c r="M285" s="73"/>
    </row>
    <row r="286" spans="1:13" ht="45" customHeight="1" x14ac:dyDescent="0.25">
      <c r="A286" s="382"/>
      <c r="B286" s="359"/>
      <c r="C286" s="73" t="s">
        <v>147</v>
      </c>
      <c r="D286" s="88" t="s">
        <v>56</v>
      </c>
      <c r="E286" s="78">
        <v>0</v>
      </c>
      <c r="F286" s="78">
        <f t="shared" ref="F286" si="224">G286+H286+I286+J286+K286</f>
        <v>0</v>
      </c>
      <c r="G286" s="78">
        <v>0</v>
      </c>
      <c r="H286" s="78">
        <v>0</v>
      </c>
      <c r="I286" s="78">
        <v>0</v>
      </c>
      <c r="J286" s="78">
        <v>0</v>
      </c>
      <c r="K286" s="78">
        <v>0</v>
      </c>
      <c r="L286" s="73" t="s">
        <v>55</v>
      </c>
      <c r="M286" s="73"/>
    </row>
    <row r="287" spans="1:13" ht="31.5" customHeight="1" x14ac:dyDescent="0.25">
      <c r="A287" s="380" t="s">
        <v>266</v>
      </c>
      <c r="B287" s="357" t="s">
        <v>372</v>
      </c>
      <c r="C287" s="68"/>
      <c r="D287" s="89" t="s">
        <v>54</v>
      </c>
      <c r="E287" s="29">
        <f>E288+E289+E290</f>
        <v>0</v>
      </c>
      <c r="F287" s="29">
        <f t="shared" ref="F287" si="225">F288+F289+F290</f>
        <v>750</v>
      </c>
      <c r="G287" s="29">
        <f t="shared" ref="G287" si="226">G288+G289+G290</f>
        <v>150</v>
      </c>
      <c r="H287" s="29">
        <f t="shared" ref="H287" si="227">H288+H289+H290</f>
        <v>150</v>
      </c>
      <c r="I287" s="29">
        <f t="shared" ref="I287" si="228">I288+I289+I290</f>
        <v>150</v>
      </c>
      <c r="J287" s="29">
        <f t="shared" ref="J287" si="229">J288+J289+J290</f>
        <v>150</v>
      </c>
      <c r="K287" s="29">
        <f t="shared" ref="K287" si="230">K288+K289+K290</f>
        <v>150</v>
      </c>
      <c r="L287" s="42" t="s">
        <v>55</v>
      </c>
      <c r="M287" s="322"/>
    </row>
    <row r="288" spans="1:13" ht="45" customHeight="1" x14ac:dyDescent="0.25">
      <c r="A288" s="381"/>
      <c r="B288" s="358"/>
      <c r="C288" s="68" t="s">
        <v>147</v>
      </c>
      <c r="D288" s="69" t="s">
        <v>145</v>
      </c>
      <c r="E288" s="74">
        <v>0</v>
      </c>
      <c r="F288" s="74">
        <f>G288+H288+I288+J288+K288</f>
        <v>750</v>
      </c>
      <c r="G288" s="74">
        <v>150</v>
      </c>
      <c r="H288" s="74">
        <v>150</v>
      </c>
      <c r="I288" s="74">
        <v>150</v>
      </c>
      <c r="J288" s="74">
        <v>150</v>
      </c>
      <c r="K288" s="74">
        <v>150</v>
      </c>
      <c r="L288" s="73" t="s">
        <v>55</v>
      </c>
      <c r="M288" s="323"/>
    </row>
    <row r="289" spans="1:13" ht="45" customHeight="1" x14ac:dyDescent="0.25">
      <c r="A289" s="381"/>
      <c r="B289" s="358"/>
      <c r="C289" s="68" t="s">
        <v>147</v>
      </c>
      <c r="D289" s="69" t="s">
        <v>146</v>
      </c>
      <c r="E289" s="74">
        <v>0</v>
      </c>
      <c r="F289" s="74">
        <f>G289+H289+I289+J289+K289</f>
        <v>0</v>
      </c>
      <c r="G289" s="74">
        <v>0</v>
      </c>
      <c r="H289" s="74">
        <v>0</v>
      </c>
      <c r="I289" s="74">
        <v>0</v>
      </c>
      <c r="J289" s="74">
        <v>0</v>
      </c>
      <c r="K289" s="74">
        <v>0</v>
      </c>
      <c r="L289" s="73" t="s">
        <v>55</v>
      </c>
      <c r="M289" s="323"/>
    </row>
    <row r="290" spans="1:13" ht="45" customHeight="1" x14ac:dyDescent="0.25">
      <c r="A290" s="382"/>
      <c r="B290" s="359"/>
      <c r="C290" s="73" t="s">
        <v>147</v>
      </c>
      <c r="D290" s="88" t="s">
        <v>56</v>
      </c>
      <c r="E290" s="78">
        <v>0</v>
      </c>
      <c r="F290" s="78">
        <f t="shared" ref="F290" si="231">G290+H290+I290+J290+K290</f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3" t="s">
        <v>55</v>
      </c>
      <c r="M290" s="324"/>
    </row>
    <row r="291" spans="1:13" ht="31.5" customHeight="1" x14ac:dyDescent="0.25">
      <c r="A291" s="380" t="s">
        <v>267</v>
      </c>
      <c r="B291" s="357" t="s">
        <v>477</v>
      </c>
      <c r="C291" s="68"/>
      <c r="D291" s="89" t="s">
        <v>54</v>
      </c>
      <c r="E291" s="29">
        <f>E292+E293+E294</f>
        <v>0</v>
      </c>
      <c r="F291" s="29">
        <f t="shared" ref="F291" si="232">F292+F293+F294</f>
        <v>500</v>
      </c>
      <c r="G291" s="29">
        <f t="shared" ref="G291" si="233">G292+G293+G294</f>
        <v>100</v>
      </c>
      <c r="H291" s="29">
        <f t="shared" ref="H291" si="234">H292+H293+H294</f>
        <v>100</v>
      </c>
      <c r="I291" s="29">
        <f t="shared" ref="I291" si="235">I292+I293+I294</f>
        <v>100</v>
      </c>
      <c r="J291" s="29">
        <f t="shared" ref="J291" si="236">J292+J293+J294</f>
        <v>100</v>
      </c>
      <c r="K291" s="29">
        <f t="shared" ref="K291" si="237">K292+K293+K294</f>
        <v>100</v>
      </c>
      <c r="L291" s="42" t="s">
        <v>55</v>
      </c>
      <c r="M291" s="42"/>
    </row>
    <row r="292" spans="1:13" ht="45" customHeight="1" x14ac:dyDescent="0.25">
      <c r="A292" s="381"/>
      <c r="B292" s="358"/>
      <c r="C292" s="68" t="s">
        <v>147</v>
      </c>
      <c r="D292" s="69" t="s">
        <v>145</v>
      </c>
      <c r="E292" s="74">
        <v>0</v>
      </c>
      <c r="F292" s="74">
        <f>G292+H292+I292+J292+K292</f>
        <v>500</v>
      </c>
      <c r="G292" s="74">
        <v>100</v>
      </c>
      <c r="H292" s="74">
        <v>100</v>
      </c>
      <c r="I292" s="74">
        <v>100</v>
      </c>
      <c r="J292" s="74">
        <v>100</v>
      </c>
      <c r="K292" s="74">
        <v>100</v>
      </c>
      <c r="L292" s="73" t="s">
        <v>55</v>
      </c>
      <c r="M292" s="73"/>
    </row>
    <row r="293" spans="1:13" ht="45" customHeight="1" x14ac:dyDescent="0.25">
      <c r="A293" s="381"/>
      <c r="B293" s="358"/>
      <c r="C293" s="68" t="s">
        <v>147</v>
      </c>
      <c r="D293" s="69" t="s">
        <v>146</v>
      </c>
      <c r="E293" s="74">
        <v>0</v>
      </c>
      <c r="F293" s="74">
        <f>G293+H293+I293+J293+K293</f>
        <v>0</v>
      </c>
      <c r="G293" s="74">
        <v>0</v>
      </c>
      <c r="H293" s="74">
        <v>0</v>
      </c>
      <c r="I293" s="74">
        <v>0</v>
      </c>
      <c r="J293" s="74">
        <v>0</v>
      </c>
      <c r="K293" s="74">
        <v>0</v>
      </c>
      <c r="L293" s="73" t="s">
        <v>55</v>
      </c>
      <c r="M293" s="73"/>
    </row>
    <row r="294" spans="1:13" ht="45" customHeight="1" x14ac:dyDescent="0.25">
      <c r="A294" s="382"/>
      <c r="B294" s="359"/>
      <c r="C294" s="73" t="s">
        <v>147</v>
      </c>
      <c r="D294" s="88" t="s">
        <v>56</v>
      </c>
      <c r="E294" s="78">
        <v>0</v>
      </c>
      <c r="F294" s="78">
        <f t="shared" ref="F294" si="238">G294+H294+I294+J294+K294</f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3" t="s">
        <v>55</v>
      </c>
      <c r="M294" s="73"/>
    </row>
    <row r="295" spans="1:13" ht="31.5" customHeight="1" x14ac:dyDescent="0.25">
      <c r="A295" s="348" t="s">
        <v>268</v>
      </c>
      <c r="B295" s="357" t="s">
        <v>347</v>
      </c>
      <c r="C295" s="248"/>
      <c r="D295" s="209" t="s">
        <v>54</v>
      </c>
      <c r="E295" s="41">
        <f>E296+E297+E298</f>
        <v>0</v>
      </c>
      <c r="F295" s="41">
        <f t="shared" ref="F295" si="239">F296+F297+F298</f>
        <v>3244.6</v>
      </c>
      <c r="G295" s="41">
        <f t="shared" ref="G295" si="240">G296+G297+G298</f>
        <v>644.6</v>
      </c>
      <c r="H295" s="41">
        <f t="shared" ref="H295" si="241">H296+H297+H298</f>
        <v>650</v>
      </c>
      <c r="I295" s="41">
        <f t="shared" ref="I295" si="242">I296+I297+I298</f>
        <v>650</v>
      </c>
      <c r="J295" s="41">
        <f t="shared" ref="J295" si="243">J296+J297+J298</f>
        <v>650</v>
      </c>
      <c r="K295" s="41">
        <f t="shared" ref="K295" si="244">K296+K297+K298</f>
        <v>650</v>
      </c>
      <c r="L295" s="42" t="s">
        <v>55</v>
      </c>
      <c r="M295" s="42"/>
    </row>
    <row r="296" spans="1:13" ht="45" customHeight="1" x14ac:dyDescent="0.25">
      <c r="A296" s="349"/>
      <c r="B296" s="358"/>
      <c r="C296" s="248" t="s">
        <v>147</v>
      </c>
      <c r="D296" s="88" t="s">
        <v>145</v>
      </c>
      <c r="E296" s="78">
        <v>0</v>
      </c>
      <c r="F296" s="78">
        <f>G296+H296+I296+J296+K296</f>
        <v>3244.6</v>
      </c>
      <c r="G296" s="78">
        <f>650-5.4</f>
        <v>644.6</v>
      </c>
      <c r="H296" s="78">
        <v>650</v>
      </c>
      <c r="I296" s="78">
        <v>650</v>
      </c>
      <c r="J296" s="78">
        <v>650</v>
      </c>
      <c r="K296" s="78">
        <v>650</v>
      </c>
      <c r="L296" s="248" t="s">
        <v>55</v>
      </c>
      <c r="M296" s="248"/>
    </row>
    <row r="297" spans="1:13" ht="45" customHeight="1" x14ac:dyDescent="0.25">
      <c r="A297" s="349"/>
      <c r="B297" s="358"/>
      <c r="C297" s="248" t="s">
        <v>147</v>
      </c>
      <c r="D297" s="88" t="s">
        <v>146</v>
      </c>
      <c r="E297" s="78">
        <v>0</v>
      </c>
      <c r="F297" s="78">
        <f>G297+H297+I297+J297+K297</f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248" t="s">
        <v>55</v>
      </c>
      <c r="M297" s="248"/>
    </row>
    <row r="298" spans="1:13" ht="45" customHeight="1" x14ac:dyDescent="0.25">
      <c r="A298" s="350"/>
      <c r="B298" s="359"/>
      <c r="C298" s="248" t="s">
        <v>147</v>
      </c>
      <c r="D298" s="88" t="s">
        <v>56</v>
      </c>
      <c r="E298" s="78">
        <v>0</v>
      </c>
      <c r="F298" s="78">
        <f t="shared" ref="F298" si="245">G298+H298+I298+J298+K298</f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248" t="s">
        <v>55</v>
      </c>
      <c r="M298" s="248"/>
    </row>
    <row r="299" spans="1:13" ht="45" customHeight="1" x14ac:dyDescent="0.25">
      <c r="A299" s="348" t="s">
        <v>269</v>
      </c>
      <c r="B299" s="357" t="s">
        <v>332</v>
      </c>
      <c r="C299" s="248"/>
      <c r="D299" s="209" t="s">
        <v>54</v>
      </c>
      <c r="E299" s="41">
        <f>E300+E301+E302</f>
        <v>0</v>
      </c>
      <c r="F299" s="41">
        <f t="shared" ref="F299:K299" si="246">F300+F301+F302</f>
        <v>200</v>
      </c>
      <c r="G299" s="41">
        <f t="shared" si="246"/>
        <v>200</v>
      </c>
      <c r="H299" s="41">
        <f t="shared" si="246"/>
        <v>0</v>
      </c>
      <c r="I299" s="41">
        <f t="shared" si="246"/>
        <v>0</v>
      </c>
      <c r="J299" s="41">
        <f t="shared" si="246"/>
        <v>0</v>
      </c>
      <c r="K299" s="41">
        <f t="shared" si="246"/>
        <v>0</v>
      </c>
      <c r="L299" s="42" t="s">
        <v>55</v>
      </c>
      <c r="M299" s="42"/>
    </row>
    <row r="300" spans="1:13" ht="45" customHeight="1" x14ac:dyDescent="0.25">
      <c r="A300" s="349"/>
      <c r="B300" s="358"/>
      <c r="C300" s="248" t="s">
        <v>147</v>
      </c>
      <c r="D300" s="88" t="s">
        <v>145</v>
      </c>
      <c r="E300" s="78">
        <v>0</v>
      </c>
      <c r="F300" s="78">
        <f>G300+H300+I300+J300+K300</f>
        <v>200</v>
      </c>
      <c r="G300" s="78">
        <v>200</v>
      </c>
      <c r="H300" s="78">
        <v>0</v>
      </c>
      <c r="I300" s="78">
        <v>0</v>
      </c>
      <c r="J300" s="78">
        <v>0</v>
      </c>
      <c r="K300" s="78">
        <v>0</v>
      </c>
      <c r="L300" s="248" t="s">
        <v>55</v>
      </c>
      <c r="M300" s="248"/>
    </row>
    <row r="301" spans="1:13" ht="45" customHeight="1" x14ac:dyDescent="0.25">
      <c r="A301" s="349"/>
      <c r="B301" s="358"/>
      <c r="C301" s="248" t="s">
        <v>147</v>
      </c>
      <c r="D301" s="88" t="s">
        <v>146</v>
      </c>
      <c r="E301" s="78">
        <v>0</v>
      </c>
      <c r="F301" s="78">
        <f>G301+H301+I301+J301+K301</f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248" t="s">
        <v>55</v>
      </c>
      <c r="M301" s="248"/>
    </row>
    <row r="302" spans="1:13" ht="45" customHeight="1" x14ac:dyDescent="0.25">
      <c r="A302" s="350"/>
      <c r="B302" s="359"/>
      <c r="C302" s="248" t="s">
        <v>147</v>
      </c>
      <c r="D302" s="88" t="s">
        <v>56</v>
      </c>
      <c r="E302" s="78">
        <v>0</v>
      </c>
      <c r="F302" s="78">
        <f t="shared" ref="F302" si="247">G302+H302+I302+J302+K302</f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248" t="s">
        <v>55</v>
      </c>
      <c r="M302" s="248"/>
    </row>
    <row r="303" spans="1:13" ht="45" customHeight="1" x14ac:dyDescent="0.25">
      <c r="A303" s="348" t="s">
        <v>541</v>
      </c>
      <c r="B303" s="357" t="s">
        <v>327</v>
      </c>
      <c r="C303" s="248"/>
      <c r="D303" s="209" t="s">
        <v>54</v>
      </c>
      <c r="E303" s="41">
        <f>E304+E305+E306</f>
        <v>0</v>
      </c>
      <c r="F303" s="41">
        <f t="shared" ref="F303:K303" si="248">F304+F305+F306</f>
        <v>84.800000000000011</v>
      </c>
      <c r="G303" s="41">
        <f t="shared" si="248"/>
        <v>84.800000000000011</v>
      </c>
      <c r="H303" s="41">
        <f t="shared" si="248"/>
        <v>0</v>
      </c>
      <c r="I303" s="41">
        <f t="shared" si="248"/>
        <v>0</v>
      </c>
      <c r="J303" s="41">
        <f t="shared" si="248"/>
        <v>0</v>
      </c>
      <c r="K303" s="41">
        <f t="shared" si="248"/>
        <v>0</v>
      </c>
      <c r="L303" s="42" t="s">
        <v>55</v>
      </c>
      <c r="M303" s="42"/>
    </row>
    <row r="304" spans="1:13" ht="45" customHeight="1" x14ac:dyDescent="0.25">
      <c r="A304" s="349"/>
      <c r="B304" s="358"/>
      <c r="C304" s="248" t="s">
        <v>147</v>
      </c>
      <c r="D304" s="88" t="s">
        <v>145</v>
      </c>
      <c r="E304" s="78">
        <v>0</v>
      </c>
      <c r="F304" s="78">
        <f>G304+H304+I304+J304+K304</f>
        <v>84.800000000000011</v>
      </c>
      <c r="G304" s="78">
        <f>84.9-0.1</f>
        <v>84.800000000000011</v>
      </c>
      <c r="H304" s="78">
        <v>0</v>
      </c>
      <c r="I304" s="78">
        <v>0</v>
      </c>
      <c r="J304" s="78">
        <v>0</v>
      </c>
      <c r="K304" s="78">
        <v>0</v>
      </c>
      <c r="L304" s="248" t="s">
        <v>55</v>
      </c>
      <c r="M304" s="248"/>
    </row>
    <row r="305" spans="1:14" ht="45" customHeight="1" x14ac:dyDescent="0.25">
      <c r="A305" s="349"/>
      <c r="B305" s="358"/>
      <c r="C305" s="248" t="s">
        <v>147</v>
      </c>
      <c r="D305" s="88" t="s">
        <v>146</v>
      </c>
      <c r="E305" s="78">
        <v>0</v>
      </c>
      <c r="F305" s="78">
        <f>G305+H305+I305+J305+K305</f>
        <v>0</v>
      </c>
      <c r="G305" s="78">
        <v>0</v>
      </c>
      <c r="H305" s="78">
        <v>0</v>
      </c>
      <c r="I305" s="78">
        <v>0</v>
      </c>
      <c r="J305" s="78">
        <v>0</v>
      </c>
      <c r="K305" s="78">
        <v>0</v>
      </c>
      <c r="L305" s="248" t="s">
        <v>55</v>
      </c>
      <c r="M305" s="248"/>
    </row>
    <row r="306" spans="1:14" ht="45" customHeight="1" x14ac:dyDescent="0.25">
      <c r="A306" s="350"/>
      <c r="B306" s="359"/>
      <c r="C306" s="248" t="s">
        <v>147</v>
      </c>
      <c r="D306" s="88" t="s">
        <v>56</v>
      </c>
      <c r="E306" s="78">
        <v>0</v>
      </c>
      <c r="F306" s="78">
        <f t="shared" ref="F306" si="249">G306+H306+I306+J306+K306</f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248" t="s">
        <v>55</v>
      </c>
      <c r="M306" s="248"/>
    </row>
    <row r="307" spans="1:14" ht="37.5" customHeight="1" x14ac:dyDescent="0.25">
      <c r="A307" s="369" t="s">
        <v>251</v>
      </c>
      <c r="B307" s="366" t="s">
        <v>138</v>
      </c>
      <c r="C307" s="84"/>
      <c r="D307" s="91" t="s">
        <v>54</v>
      </c>
      <c r="E307" s="79">
        <f>E308+E309+E310</f>
        <v>0</v>
      </c>
      <c r="F307" s="79">
        <f t="shared" ref="F307" si="250">F308+F309+F310</f>
        <v>2500</v>
      </c>
      <c r="G307" s="79">
        <f t="shared" ref="G307" si="251">G308+G309+G310</f>
        <v>500</v>
      </c>
      <c r="H307" s="79">
        <f t="shared" ref="H307" si="252">H308+H309+H310</f>
        <v>500</v>
      </c>
      <c r="I307" s="79">
        <f t="shared" ref="I307" si="253">I308+I309+I310</f>
        <v>500</v>
      </c>
      <c r="J307" s="79">
        <f t="shared" ref="J307" si="254">J308+J309+J310</f>
        <v>500</v>
      </c>
      <c r="K307" s="79">
        <f t="shared" ref="K307" si="255">K308+K309+K310</f>
        <v>500</v>
      </c>
      <c r="L307" s="35"/>
      <c r="M307" s="35"/>
    </row>
    <row r="308" spans="1:14" ht="43.5" customHeight="1" x14ac:dyDescent="0.25">
      <c r="A308" s="370"/>
      <c r="B308" s="367"/>
      <c r="C308" s="84"/>
      <c r="D308" s="87" t="s">
        <v>145</v>
      </c>
      <c r="E308" s="38">
        <f>E312</f>
        <v>0</v>
      </c>
      <c r="F308" s="38">
        <f>F312</f>
        <v>2500</v>
      </c>
      <c r="G308" s="38">
        <f t="shared" ref="G308:K308" si="256">G312</f>
        <v>500</v>
      </c>
      <c r="H308" s="38">
        <f t="shared" si="256"/>
        <v>500</v>
      </c>
      <c r="I308" s="38">
        <f t="shared" si="256"/>
        <v>500</v>
      </c>
      <c r="J308" s="38">
        <f t="shared" si="256"/>
        <v>500</v>
      </c>
      <c r="K308" s="38">
        <f t="shared" si="256"/>
        <v>500</v>
      </c>
      <c r="L308" s="71"/>
      <c r="M308" s="71"/>
    </row>
    <row r="309" spans="1:14" ht="39.75" customHeight="1" x14ac:dyDescent="0.25">
      <c r="A309" s="370"/>
      <c r="B309" s="367"/>
      <c r="C309" s="84"/>
      <c r="D309" s="94" t="s">
        <v>146</v>
      </c>
      <c r="E309" s="95">
        <f>E313</f>
        <v>0</v>
      </c>
      <c r="F309" s="95">
        <f t="shared" ref="F309:K309" si="257">F313</f>
        <v>0</v>
      </c>
      <c r="G309" s="95">
        <f t="shared" si="257"/>
        <v>0</v>
      </c>
      <c r="H309" s="95">
        <f t="shared" si="257"/>
        <v>0</v>
      </c>
      <c r="I309" s="95">
        <f t="shared" si="257"/>
        <v>0</v>
      </c>
      <c r="J309" s="95">
        <f t="shared" si="257"/>
        <v>0</v>
      </c>
      <c r="K309" s="95">
        <f t="shared" si="257"/>
        <v>0</v>
      </c>
      <c r="L309" s="75"/>
      <c r="M309" s="75"/>
    </row>
    <row r="310" spans="1:14" ht="41.25" customHeight="1" x14ac:dyDescent="0.25">
      <c r="A310" s="371"/>
      <c r="B310" s="368"/>
      <c r="C310" s="84"/>
      <c r="D310" s="90" t="s">
        <v>56</v>
      </c>
      <c r="E310" s="44">
        <f>+E314</f>
        <v>0</v>
      </c>
      <c r="F310" s="44">
        <f t="shared" ref="F310:K310" si="258">+F314</f>
        <v>0</v>
      </c>
      <c r="G310" s="44">
        <f t="shared" si="258"/>
        <v>0</v>
      </c>
      <c r="H310" s="44">
        <f t="shared" si="258"/>
        <v>0</v>
      </c>
      <c r="I310" s="44">
        <f t="shared" si="258"/>
        <v>0</v>
      </c>
      <c r="J310" s="44">
        <f t="shared" si="258"/>
        <v>0</v>
      </c>
      <c r="K310" s="44">
        <f t="shared" si="258"/>
        <v>0</v>
      </c>
      <c r="L310" s="43"/>
      <c r="M310" s="43"/>
    </row>
    <row r="311" spans="1:14" ht="31.5" customHeight="1" x14ac:dyDescent="0.25">
      <c r="A311" s="387" t="s">
        <v>72</v>
      </c>
      <c r="B311" s="390" t="s">
        <v>49</v>
      </c>
      <c r="C311" s="152"/>
      <c r="D311" s="89" t="s">
        <v>54</v>
      </c>
      <c r="E311" s="29">
        <f>E312+E313+E314</f>
        <v>0</v>
      </c>
      <c r="F311" s="29">
        <f t="shared" ref="F311:K311" si="259">F312+F313+F314</f>
        <v>2500</v>
      </c>
      <c r="G311" s="29">
        <f t="shared" si="259"/>
        <v>500</v>
      </c>
      <c r="H311" s="29">
        <f t="shared" si="259"/>
        <v>500</v>
      </c>
      <c r="I311" s="29">
        <f t="shared" si="259"/>
        <v>500</v>
      </c>
      <c r="J311" s="29">
        <f t="shared" si="259"/>
        <v>500</v>
      </c>
      <c r="K311" s="29">
        <f t="shared" si="259"/>
        <v>500</v>
      </c>
      <c r="L311" s="42" t="s">
        <v>55</v>
      </c>
      <c r="M311" s="42"/>
    </row>
    <row r="312" spans="1:14" ht="41.25" customHeight="1" x14ac:dyDescent="0.25">
      <c r="A312" s="388"/>
      <c r="B312" s="391"/>
      <c r="C312" s="152" t="s">
        <v>147</v>
      </c>
      <c r="D312" s="110" t="s">
        <v>145</v>
      </c>
      <c r="E312" s="85">
        <v>0</v>
      </c>
      <c r="F312" s="85">
        <f>G312+H312+I312+J312+K312</f>
        <v>2500</v>
      </c>
      <c r="G312" s="85">
        <f>250+250</f>
        <v>500</v>
      </c>
      <c r="H312" s="85">
        <v>500</v>
      </c>
      <c r="I312" s="85">
        <v>500</v>
      </c>
      <c r="J312" s="85">
        <v>500</v>
      </c>
      <c r="K312" s="85">
        <v>500</v>
      </c>
      <c r="L312" s="154" t="s">
        <v>55</v>
      </c>
      <c r="M312" s="154" t="s">
        <v>331</v>
      </c>
    </row>
    <row r="313" spans="1:14" ht="41.25" customHeight="1" x14ac:dyDescent="0.25">
      <c r="A313" s="388"/>
      <c r="B313" s="391"/>
      <c r="C313" s="152" t="s">
        <v>147</v>
      </c>
      <c r="D313" s="110" t="s">
        <v>146</v>
      </c>
      <c r="E313" s="85">
        <v>0</v>
      </c>
      <c r="F313" s="85">
        <f>G313+H313+I313+J313+K313</f>
        <v>0</v>
      </c>
      <c r="G313" s="85">
        <v>0</v>
      </c>
      <c r="H313" s="85">
        <v>0</v>
      </c>
      <c r="I313" s="85">
        <v>0</v>
      </c>
      <c r="J313" s="85">
        <v>0</v>
      </c>
      <c r="K313" s="85">
        <v>0</v>
      </c>
      <c r="L313" s="154" t="s">
        <v>55</v>
      </c>
      <c r="M313" s="154"/>
    </row>
    <row r="314" spans="1:14" ht="41.25" customHeight="1" x14ac:dyDescent="0.25">
      <c r="A314" s="389"/>
      <c r="B314" s="392"/>
      <c r="C314" s="154" t="s">
        <v>147</v>
      </c>
      <c r="D314" s="88" t="s">
        <v>56</v>
      </c>
      <c r="E314" s="78">
        <v>0</v>
      </c>
      <c r="F314" s="78">
        <f t="shared" ref="F314" si="260">G314+H314+I314+J314+K314</f>
        <v>0</v>
      </c>
      <c r="G314" s="78">
        <v>0</v>
      </c>
      <c r="H314" s="78">
        <v>0</v>
      </c>
      <c r="I314" s="78">
        <v>0</v>
      </c>
      <c r="J314" s="78">
        <v>0</v>
      </c>
      <c r="K314" s="78">
        <v>0</v>
      </c>
      <c r="L314" s="154" t="s">
        <v>55</v>
      </c>
      <c r="M314" s="154"/>
    </row>
    <row r="315" spans="1:14" ht="32.25" customHeight="1" x14ac:dyDescent="0.25">
      <c r="A315" s="408" t="s">
        <v>57</v>
      </c>
      <c r="B315" s="409"/>
      <c r="C315" s="101"/>
      <c r="D315" s="35" t="s">
        <v>15</v>
      </c>
      <c r="E315" s="79">
        <f t="shared" ref="E315:K318" si="261">E207+E307</f>
        <v>0</v>
      </c>
      <c r="F315" s="79">
        <f t="shared" si="261"/>
        <v>639455.5</v>
      </c>
      <c r="G315" s="79">
        <f t="shared" si="261"/>
        <v>131359.1</v>
      </c>
      <c r="H315" s="79">
        <f t="shared" si="261"/>
        <v>127024.1</v>
      </c>
      <c r="I315" s="79">
        <f t="shared" si="261"/>
        <v>127024.1</v>
      </c>
      <c r="J315" s="79">
        <f t="shared" si="261"/>
        <v>127024.1</v>
      </c>
      <c r="K315" s="79">
        <f t="shared" si="261"/>
        <v>127024.1</v>
      </c>
      <c r="L315" s="84"/>
      <c r="M315" s="84"/>
    </row>
    <row r="316" spans="1:14" ht="38.25" x14ac:dyDescent="0.25">
      <c r="A316" s="410"/>
      <c r="B316" s="411"/>
      <c r="C316" s="101"/>
      <c r="D316" s="35" t="s">
        <v>151</v>
      </c>
      <c r="E316" s="79">
        <f t="shared" si="261"/>
        <v>0</v>
      </c>
      <c r="F316" s="79">
        <f t="shared" si="261"/>
        <v>634442.5</v>
      </c>
      <c r="G316" s="79">
        <f t="shared" si="261"/>
        <v>126346.1</v>
      </c>
      <c r="H316" s="79">
        <f t="shared" si="261"/>
        <v>127024.1</v>
      </c>
      <c r="I316" s="79">
        <f t="shared" si="261"/>
        <v>127024.1</v>
      </c>
      <c r="J316" s="79">
        <f t="shared" si="261"/>
        <v>127024.1</v>
      </c>
      <c r="K316" s="79">
        <f t="shared" si="261"/>
        <v>127024.1</v>
      </c>
      <c r="L316" s="71"/>
      <c r="M316" s="71"/>
      <c r="N316" s="17"/>
    </row>
    <row r="317" spans="1:14" ht="51" x14ac:dyDescent="0.25">
      <c r="A317" s="410"/>
      <c r="B317" s="411"/>
      <c r="C317" s="101"/>
      <c r="D317" s="45" t="s">
        <v>77</v>
      </c>
      <c r="E317" s="46">
        <f t="shared" si="261"/>
        <v>0</v>
      </c>
      <c r="F317" s="46">
        <f t="shared" si="261"/>
        <v>5013</v>
      </c>
      <c r="G317" s="46">
        <f t="shared" si="261"/>
        <v>5013</v>
      </c>
      <c r="H317" s="46">
        <f t="shared" si="261"/>
        <v>0</v>
      </c>
      <c r="I317" s="46">
        <f t="shared" si="261"/>
        <v>0</v>
      </c>
      <c r="J317" s="46">
        <f t="shared" si="261"/>
        <v>0</v>
      </c>
      <c r="K317" s="46">
        <f t="shared" si="261"/>
        <v>0</v>
      </c>
      <c r="L317" s="75"/>
      <c r="M317" s="75"/>
    </row>
    <row r="318" spans="1:14" ht="38.25" x14ac:dyDescent="0.25">
      <c r="A318" s="412"/>
      <c r="B318" s="413"/>
      <c r="C318" s="101"/>
      <c r="D318" s="93" t="s">
        <v>56</v>
      </c>
      <c r="E318" s="49">
        <f t="shared" si="261"/>
        <v>0</v>
      </c>
      <c r="F318" s="49">
        <f t="shared" si="261"/>
        <v>0</v>
      </c>
      <c r="G318" s="49">
        <f t="shared" si="261"/>
        <v>0</v>
      </c>
      <c r="H318" s="49">
        <f t="shared" si="261"/>
        <v>0</v>
      </c>
      <c r="I318" s="49">
        <f t="shared" si="261"/>
        <v>0</v>
      </c>
      <c r="J318" s="49">
        <f t="shared" si="261"/>
        <v>0</v>
      </c>
      <c r="K318" s="49">
        <f t="shared" si="261"/>
        <v>0</v>
      </c>
      <c r="L318" s="48"/>
      <c r="M318" s="48"/>
    </row>
    <row r="319" spans="1:14" ht="35.25" customHeight="1" x14ac:dyDescent="0.25">
      <c r="A319" s="102"/>
      <c r="B319" s="397" t="s">
        <v>225</v>
      </c>
      <c r="C319" s="397"/>
      <c r="D319" s="397"/>
      <c r="E319" s="397"/>
      <c r="F319" s="397"/>
      <c r="G319" s="397"/>
      <c r="H319" s="397"/>
      <c r="I319" s="397"/>
      <c r="J319" s="397"/>
      <c r="K319" s="397"/>
      <c r="L319" s="397"/>
      <c r="M319" s="398"/>
    </row>
    <row r="320" spans="1:14" ht="30" customHeight="1" x14ac:dyDescent="0.25">
      <c r="A320" s="369" t="s">
        <v>252</v>
      </c>
      <c r="B320" s="399" t="s">
        <v>256</v>
      </c>
      <c r="C320" s="98"/>
      <c r="D320" s="35" t="s">
        <v>54</v>
      </c>
      <c r="E320" s="79">
        <f>E321+E322+E323</f>
        <v>0</v>
      </c>
      <c r="F320" s="79">
        <f t="shared" ref="F320:K320" si="262">F321+F322+F323</f>
        <v>38508</v>
      </c>
      <c r="G320" s="79">
        <f t="shared" si="262"/>
        <v>4508</v>
      </c>
      <c r="H320" s="79">
        <f t="shared" si="262"/>
        <v>8500</v>
      </c>
      <c r="I320" s="79">
        <f t="shared" si="262"/>
        <v>8500</v>
      </c>
      <c r="J320" s="79">
        <f t="shared" si="262"/>
        <v>8500</v>
      </c>
      <c r="K320" s="79">
        <f t="shared" si="262"/>
        <v>8500</v>
      </c>
      <c r="L320" s="84"/>
      <c r="M320" s="84"/>
    </row>
    <row r="321" spans="1:13" ht="38.25" x14ac:dyDescent="0.25">
      <c r="A321" s="370"/>
      <c r="B321" s="400"/>
      <c r="C321" s="84"/>
      <c r="D321" s="84" t="s">
        <v>133</v>
      </c>
      <c r="E321" s="38">
        <f>E325+E329+E333+E337+E341+E345+E349+E353+E357+E361</f>
        <v>0</v>
      </c>
      <c r="F321" s="38">
        <f t="shared" ref="F321:K321" si="263">F325+F329+F333+F337+F341+F345+F349+F353+F357+F361</f>
        <v>38323</v>
      </c>
      <c r="G321" s="38">
        <f>G325+G329+G333+G337+G341+G345+G349+G353+G357+G361+G365</f>
        <v>4323</v>
      </c>
      <c r="H321" s="38">
        <f t="shared" si="263"/>
        <v>8500</v>
      </c>
      <c r="I321" s="38">
        <f t="shared" si="263"/>
        <v>8500</v>
      </c>
      <c r="J321" s="38">
        <f t="shared" si="263"/>
        <v>8500</v>
      </c>
      <c r="K321" s="38">
        <f t="shared" si="263"/>
        <v>8500</v>
      </c>
      <c r="L321" s="87"/>
      <c r="M321" s="84"/>
    </row>
    <row r="322" spans="1:13" ht="38.25" x14ac:dyDescent="0.25">
      <c r="A322" s="370"/>
      <c r="B322" s="400"/>
      <c r="C322" s="84"/>
      <c r="D322" s="94" t="s">
        <v>146</v>
      </c>
      <c r="E322" s="95">
        <f>E326+E330+E334+E338+E342+E346+E350+E354+E358+E362+E366</f>
        <v>0</v>
      </c>
      <c r="F322" s="95">
        <f>F326+F330+F334+F338+F342+F346+F350+F354+F358+F362+F366</f>
        <v>185</v>
      </c>
      <c r="G322" s="95">
        <f t="shared" ref="G322:K322" si="264">G326+G330+G334+G338+G342+G346+G350+G354+G358+G362+G366</f>
        <v>185</v>
      </c>
      <c r="H322" s="95">
        <f t="shared" si="264"/>
        <v>0</v>
      </c>
      <c r="I322" s="95">
        <f t="shared" si="264"/>
        <v>0</v>
      </c>
      <c r="J322" s="95">
        <f t="shared" si="264"/>
        <v>0</v>
      </c>
      <c r="K322" s="95">
        <f t="shared" si="264"/>
        <v>0</v>
      </c>
      <c r="L322" s="99"/>
      <c r="M322" s="75"/>
    </row>
    <row r="323" spans="1:13" ht="38.25" x14ac:dyDescent="0.25">
      <c r="A323" s="371"/>
      <c r="B323" s="401"/>
      <c r="C323" s="84"/>
      <c r="D323" s="90" t="s">
        <v>56</v>
      </c>
      <c r="E323" s="44">
        <f>E327+E331+E335+E339+E343+E347+E351+E355+E359+E363</f>
        <v>0</v>
      </c>
      <c r="F323" s="44">
        <f t="shared" ref="F323:K323" si="265">F327+F331+F335+F339+F343+F347+F351+F355+F359+F363</f>
        <v>0</v>
      </c>
      <c r="G323" s="44">
        <f t="shared" si="265"/>
        <v>0</v>
      </c>
      <c r="H323" s="44">
        <f t="shared" si="265"/>
        <v>0</v>
      </c>
      <c r="I323" s="44">
        <f t="shared" si="265"/>
        <v>0</v>
      </c>
      <c r="J323" s="44">
        <f t="shared" si="265"/>
        <v>0</v>
      </c>
      <c r="K323" s="44">
        <f t="shared" si="265"/>
        <v>0</v>
      </c>
      <c r="L323" s="100"/>
      <c r="M323" s="43"/>
    </row>
    <row r="324" spans="1:13" ht="30" customHeight="1" x14ac:dyDescent="0.25">
      <c r="A324" s="402" t="s">
        <v>76</v>
      </c>
      <c r="B324" s="393" t="s">
        <v>354</v>
      </c>
      <c r="C324" s="216"/>
      <c r="D324" s="217" t="s">
        <v>54</v>
      </c>
      <c r="E324" s="218">
        <f>E325+E326+E327</f>
        <v>0</v>
      </c>
      <c r="F324" s="218">
        <f t="shared" ref="F324:K324" si="266">F325+F326+F327</f>
        <v>18500</v>
      </c>
      <c r="G324" s="218">
        <f t="shared" si="266"/>
        <v>3700</v>
      </c>
      <c r="H324" s="218">
        <f t="shared" si="266"/>
        <v>3700</v>
      </c>
      <c r="I324" s="218">
        <f t="shared" si="266"/>
        <v>3700</v>
      </c>
      <c r="J324" s="218">
        <f t="shared" si="266"/>
        <v>3700</v>
      </c>
      <c r="K324" s="218">
        <f t="shared" si="266"/>
        <v>3700</v>
      </c>
      <c r="L324" s="216" t="s">
        <v>257</v>
      </c>
      <c r="M324" s="216"/>
    </row>
    <row r="325" spans="1:13" ht="38.25" x14ac:dyDescent="0.25">
      <c r="A325" s="403"/>
      <c r="B325" s="394"/>
      <c r="C325" s="216" t="s">
        <v>147</v>
      </c>
      <c r="D325" s="219" t="s">
        <v>145</v>
      </c>
      <c r="E325" s="220">
        <v>0</v>
      </c>
      <c r="F325" s="220">
        <f>G325+H325+I325+J325+K325</f>
        <v>18500</v>
      </c>
      <c r="G325" s="220">
        <f>3700</f>
        <v>3700</v>
      </c>
      <c r="H325" s="220">
        <v>3700</v>
      </c>
      <c r="I325" s="220">
        <v>3700</v>
      </c>
      <c r="J325" s="220">
        <v>3700</v>
      </c>
      <c r="K325" s="220">
        <v>3700</v>
      </c>
      <c r="L325" s="216" t="s">
        <v>257</v>
      </c>
      <c r="M325" s="216"/>
    </row>
    <row r="326" spans="1:13" ht="38.25" x14ac:dyDescent="0.25">
      <c r="A326" s="403"/>
      <c r="B326" s="394"/>
      <c r="C326" s="216" t="s">
        <v>147</v>
      </c>
      <c r="D326" s="219" t="s">
        <v>146</v>
      </c>
      <c r="E326" s="220">
        <v>0</v>
      </c>
      <c r="F326" s="220">
        <f>G326+H326+I326+J326+K326</f>
        <v>0</v>
      </c>
      <c r="G326" s="220">
        <v>0</v>
      </c>
      <c r="H326" s="220">
        <v>0</v>
      </c>
      <c r="I326" s="220">
        <v>0</v>
      </c>
      <c r="J326" s="220">
        <v>0</v>
      </c>
      <c r="K326" s="220">
        <v>0</v>
      </c>
      <c r="L326" s="216" t="s">
        <v>257</v>
      </c>
      <c r="M326" s="216"/>
    </row>
    <row r="327" spans="1:13" ht="38.25" x14ac:dyDescent="0.25">
      <c r="A327" s="404"/>
      <c r="B327" s="395"/>
      <c r="C327" s="216" t="s">
        <v>147</v>
      </c>
      <c r="D327" s="219" t="s">
        <v>56</v>
      </c>
      <c r="E327" s="220">
        <v>0</v>
      </c>
      <c r="F327" s="220">
        <f t="shared" ref="F327" si="267">G327+H327+I327+J327+K327</f>
        <v>0</v>
      </c>
      <c r="G327" s="220">
        <v>0</v>
      </c>
      <c r="H327" s="220">
        <v>0</v>
      </c>
      <c r="I327" s="220">
        <v>0</v>
      </c>
      <c r="J327" s="220">
        <v>0</v>
      </c>
      <c r="K327" s="220">
        <v>0</v>
      </c>
      <c r="L327" s="216" t="s">
        <v>257</v>
      </c>
      <c r="M327" s="216"/>
    </row>
    <row r="328" spans="1:13" ht="25.5" customHeight="1" x14ac:dyDescent="0.25">
      <c r="A328" s="402" t="s">
        <v>71</v>
      </c>
      <c r="B328" s="393" t="s">
        <v>357</v>
      </c>
      <c r="C328" s="216"/>
      <c r="D328" s="217" t="s">
        <v>54</v>
      </c>
      <c r="E328" s="218">
        <f>E329+E330+E331</f>
        <v>0</v>
      </c>
      <c r="F328" s="41">
        <f t="shared" ref="F328:K328" si="268">F329+F330+F331</f>
        <v>1443.6</v>
      </c>
      <c r="G328" s="41">
        <f t="shared" si="268"/>
        <v>243.6</v>
      </c>
      <c r="H328" s="218">
        <f t="shared" si="268"/>
        <v>300</v>
      </c>
      <c r="I328" s="218">
        <f t="shared" si="268"/>
        <v>300</v>
      </c>
      <c r="J328" s="218">
        <f t="shared" si="268"/>
        <v>300</v>
      </c>
      <c r="K328" s="218">
        <f t="shared" si="268"/>
        <v>300</v>
      </c>
      <c r="L328" s="216" t="s">
        <v>257</v>
      </c>
      <c r="M328" s="216"/>
    </row>
    <row r="329" spans="1:13" ht="38.25" x14ac:dyDescent="0.25">
      <c r="A329" s="403"/>
      <c r="B329" s="394"/>
      <c r="C329" s="216" t="s">
        <v>147</v>
      </c>
      <c r="D329" s="219" t="s">
        <v>145</v>
      </c>
      <c r="E329" s="220">
        <v>0</v>
      </c>
      <c r="F329" s="78">
        <f>G329+H329+I329+J329+K329</f>
        <v>1443.6</v>
      </c>
      <c r="G329" s="78">
        <v>243.6</v>
      </c>
      <c r="H329" s="220">
        <v>300</v>
      </c>
      <c r="I329" s="220">
        <v>300</v>
      </c>
      <c r="J329" s="220">
        <v>300</v>
      </c>
      <c r="K329" s="220">
        <v>300</v>
      </c>
      <c r="L329" s="216" t="s">
        <v>257</v>
      </c>
      <c r="M329" s="216"/>
    </row>
    <row r="330" spans="1:13" ht="38.25" x14ac:dyDescent="0.25">
      <c r="A330" s="403"/>
      <c r="B330" s="394"/>
      <c r="C330" s="216" t="s">
        <v>147</v>
      </c>
      <c r="D330" s="219" t="s">
        <v>146</v>
      </c>
      <c r="E330" s="220">
        <v>0</v>
      </c>
      <c r="F330" s="78">
        <f>G330+H330+I330+J330+K330</f>
        <v>0</v>
      </c>
      <c r="G330" s="78">
        <v>0</v>
      </c>
      <c r="H330" s="220">
        <v>0</v>
      </c>
      <c r="I330" s="220">
        <v>0</v>
      </c>
      <c r="J330" s="220">
        <v>0</v>
      </c>
      <c r="K330" s="220">
        <v>0</v>
      </c>
      <c r="L330" s="216" t="s">
        <v>257</v>
      </c>
      <c r="M330" s="216"/>
    </row>
    <row r="331" spans="1:13" ht="38.25" x14ac:dyDescent="0.25">
      <c r="A331" s="404"/>
      <c r="B331" s="395"/>
      <c r="C331" s="216" t="s">
        <v>147</v>
      </c>
      <c r="D331" s="219" t="s">
        <v>56</v>
      </c>
      <c r="E331" s="220">
        <v>0</v>
      </c>
      <c r="F331" s="78">
        <f t="shared" ref="F331" si="269">G331+H331+I331+J331+K331</f>
        <v>0</v>
      </c>
      <c r="G331" s="78">
        <v>0</v>
      </c>
      <c r="H331" s="220">
        <v>0</v>
      </c>
      <c r="I331" s="220">
        <v>0</v>
      </c>
      <c r="J331" s="220">
        <v>0</v>
      </c>
      <c r="K331" s="220">
        <v>0</v>
      </c>
      <c r="L331" s="216" t="s">
        <v>257</v>
      </c>
      <c r="M331" s="216"/>
    </row>
    <row r="332" spans="1:13" ht="36.75" customHeight="1" x14ac:dyDescent="0.25">
      <c r="A332" s="396" t="s">
        <v>153</v>
      </c>
      <c r="B332" s="393" t="s">
        <v>441</v>
      </c>
      <c r="C332" s="216"/>
      <c r="D332" s="217" t="s">
        <v>54</v>
      </c>
      <c r="E332" s="218">
        <f>E333+E334+E335</f>
        <v>0</v>
      </c>
      <c r="F332" s="41">
        <f t="shared" ref="F332:K332" si="270">F333+F334+F335</f>
        <v>520</v>
      </c>
      <c r="G332" s="41">
        <f t="shared" si="270"/>
        <v>0</v>
      </c>
      <c r="H332" s="218">
        <f t="shared" si="270"/>
        <v>130</v>
      </c>
      <c r="I332" s="218">
        <f t="shared" si="270"/>
        <v>130</v>
      </c>
      <c r="J332" s="218">
        <f t="shared" si="270"/>
        <v>130</v>
      </c>
      <c r="K332" s="218">
        <f t="shared" si="270"/>
        <v>130</v>
      </c>
      <c r="L332" s="216" t="s">
        <v>257</v>
      </c>
      <c r="M332" s="216"/>
    </row>
    <row r="333" spans="1:13" ht="38.25" x14ac:dyDescent="0.25">
      <c r="A333" s="396"/>
      <c r="B333" s="394"/>
      <c r="C333" s="216" t="s">
        <v>147</v>
      </c>
      <c r="D333" s="219" t="s">
        <v>145</v>
      </c>
      <c r="E333" s="220">
        <v>0</v>
      </c>
      <c r="F333" s="78">
        <f>G333+H333+I333+J333+K333</f>
        <v>520</v>
      </c>
      <c r="G333" s="78">
        <v>0</v>
      </c>
      <c r="H333" s="220">
        <v>130</v>
      </c>
      <c r="I333" s="220">
        <v>130</v>
      </c>
      <c r="J333" s="220">
        <v>130</v>
      </c>
      <c r="K333" s="220">
        <v>130</v>
      </c>
      <c r="L333" s="216" t="s">
        <v>257</v>
      </c>
      <c r="M333" s="216"/>
    </row>
    <row r="334" spans="1:13" ht="38.25" x14ac:dyDescent="0.25">
      <c r="A334" s="396"/>
      <c r="B334" s="394"/>
      <c r="C334" s="216" t="s">
        <v>147</v>
      </c>
      <c r="D334" s="219" t="s">
        <v>146</v>
      </c>
      <c r="E334" s="220">
        <v>0</v>
      </c>
      <c r="F334" s="220">
        <f>G334+H334+I334+J334+K334</f>
        <v>0</v>
      </c>
      <c r="G334" s="220">
        <v>0</v>
      </c>
      <c r="H334" s="220">
        <v>0</v>
      </c>
      <c r="I334" s="220">
        <v>0</v>
      </c>
      <c r="J334" s="220">
        <v>0</v>
      </c>
      <c r="K334" s="220">
        <v>0</v>
      </c>
      <c r="L334" s="216" t="s">
        <v>257</v>
      </c>
      <c r="M334" s="216"/>
    </row>
    <row r="335" spans="1:13" ht="38.25" x14ac:dyDescent="0.25">
      <c r="A335" s="396"/>
      <c r="B335" s="395"/>
      <c r="C335" s="216" t="s">
        <v>147</v>
      </c>
      <c r="D335" s="219" t="s">
        <v>56</v>
      </c>
      <c r="E335" s="220">
        <v>0</v>
      </c>
      <c r="F335" s="220">
        <f t="shared" ref="F335" si="271">G335+H335+I335+J335+K335</f>
        <v>0</v>
      </c>
      <c r="G335" s="220">
        <v>0</v>
      </c>
      <c r="H335" s="220">
        <v>0</v>
      </c>
      <c r="I335" s="220">
        <v>0</v>
      </c>
      <c r="J335" s="220">
        <v>0</v>
      </c>
      <c r="K335" s="220">
        <v>0</v>
      </c>
      <c r="L335" s="216" t="s">
        <v>257</v>
      </c>
      <c r="M335" s="216"/>
    </row>
    <row r="336" spans="1:13" ht="33.75" customHeight="1" x14ac:dyDescent="0.25">
      <c r="A336" s="396" t="s">
        <v>154</v>
      </c>
      <c r="B336" s="393" t="s">
        <v>487</v>
      </c>
      <c r="C336" s="216"/>
      <c r="D336" s="217" t="s">
        <v>54</v>
      </c>
      <c r="E336" s="218">
        <f>E337+E338+E339</f>
        <v>0</v>
      </c>
      <c r="F336" s="41">
        <f t="shared" ref="F336:K336" si="272">F337+F338+F339</f>
        <v>1106.4000000000001</v>
      </c>
      <c r="G336" s="41">
        <f t="shared" si="272"/>
        <v>346.4</v>
      </c>
      <c r="H336" s="218">
        <f t="shared" si="272"/>
        <v>190</v>
      </c>
      <c r="I336" s="218">
        <f t="shared" si="272"/>
        <v>190</v>
      </c>
      <c r="J336" s="218">
        <f t="shared" si="272"/>
        <v>190</v>
      </c>
      <c r="K336" s="218">
        <f t="shared" si="272"/>
        <v>190</v>
      </c>
      <c r="L336" s="216" t="s">
        <v>257</v>
      </c>
      <c r="M336" s="216"/>
    </row>
    <row r="337" spans="1:13" ht="38.25" x14ac:dyDescent="0.25">
      <c r="A337" s="396"/>
      <c r="B337" s="394"/>
      <c r="C337" s="216" t="s">
        <v>147</v>
      </c>
      <c r="D337" s="219" t="s">
        <v>145</v>
      </c>
      <c r="E337" s="220">
        <v>0</v>
      </c>
      <c r="F337" s="78">
        <f>G337+H337+I337+J337+K337</f>
        <v>1106.4000000000001</v>
      </c>
      <c r="G337" s="78">
        <v>346.4</v>
      </c>
      <c r="H337" s="220">
        <v>190</v>
      </c>
      <c r="I337" s="220">
        <v>190</v>
      </c>
      <c r="J337" s="220">
        <v>190</v>
      </c>
      <c r="K337" s="220">
        <v>190</v>
      </c>
      <c r="L337" s="216" t="s">
        <v>257</v>
      </c>
      <c r="M337" s="216"/>
    </row>
    <row r="338" spans="1:13" ht="38.25" x14ac:dyDescent="0.25">
      <c r="A338" s="396"/>
      <c r="B338" s="394"/>
      <c r="C338" s="216" t="s">
        <v>147</v>
      </c>
      <c r="D338" s="219" t="s">
        <v>146</v>
      </c>
      <c r="E338" s="220">
        <v>0</v>
      </c>
      <c r="F338" s="78">
        <f>G338+H338+I338+J338+K338</f>
        <v>0</v>
      </c>
      <c r="G338" s="78">
        <v>0</v>
      </c>
      <c r="H338" s="220">
        <v>0</v>
      </c>
      <c r="I338" s="220">
        <v>0</v>
      </c>
      <c r="J338" s="220">
        <v>0</v>
      </c>
      <c r="K338" s="220">
        <v>0</v>
      </c>
      <c r="L338" s="216" t="s">
        <v>257</v>
      </c>
      <c r="M338" s="216"/>
    </row>
    <row r="339" spans="1:13" ht="38.25" x14ac:dyDescent="0.25">
      <c r="A339" s="396"/>
      <c r="B339" s="395"/>
      <c r="C339" s="216" t="s">
        <v>147</v>
      </c>
      <c r="D339" s="219" t="s">
        <v>56</v>
      </c>
      <c r="E339" s="220">
        <v>0</v>
      </c>
      <c r="F339" s="78">
        <f t="shared" ref="F339" si="273">G339+H339+I339+J339+K339</f>
        <v>0</v>
      </c>
      <c r="G339" s="78">
        <v>0</v>
      </c>
      <c r="H339" s="220">
        <v>0</v>
      </c>
      <c r="I339" s="220">
        <v>0</v>
      </c>
      <c r="J339" s="220">
        <v>0</v>
      </c>
      <c r="K339" s="220">
        <v>0</v>
      </c>
      <c r="L339" s="216" t="s">
        <v>257</v>
      </c>
      <c r="M339" s="216"/>
    </row>
    <row r="340" spans="1:13" ht="25.5" x14ac:dyDescent="0.25">
      <c r="A340" s="396" t="s">
        <v>155</v>
      </c>
      <c r="B340" s="393" t="s">
        <v>483</v>
      </c>
      <c r="C340" s="216"/>
      <c r="D340" s="217" t="s">
        <v>54</v>
      </c>
      <c r="E340" s="218">
        <f>E341+E342+E343</f>
        <v>0</v>
      </c>
      <c r="F340" s="41">
        <f t="shared" ref="F340:K340" si="274">F341+F342+F343</f>
        <v>560</v>
      </c>
      <c r="G340" s="41">
        <f t="shared" si="274"/>
        <v>0</v>
      </c>
      <c r="H340" s="218">
        <f t="shared" si="274"/>
        <v>140</v>
      </c>
      <c r="I340" s="218">
        <f t="shared" si="274"/>
        <v>140</v>
      </c>
      <c r="J340" s="218">
        <f t="shared" si="274"/>
        <v>140</v>
      </c>
      <c r="K340" s="218">
        <f t="shared" si="274"/>
        <v>140</v>
      </c>
      <c r="L340" s="216" t="s">
        <v>257</v>
      </c>
      <c r="M340" s="216"/>
    </row>
    <row r="341" spans="1:13" ht="38.25" x14ac:dyDescent="0.25">
      <c r="A341" s="396"/>
      <c r="B341" s="394"/>
      <c r="C341" s="216" t="s">
        <v>147</v>
      </c>
      <c r="D341" s="219" t="s">
        <v>145</v>
      </c>
      <c r="E341" s="220">
        <v>0</v>
      </c>
      <c r="F341" s="78">
        <f>G341+H341+I341+J341+K341</f>
        <v>560</v>
      </c>
      <c r="G341" s="78">
        <v>0</v>
      </c>
      <c r="H341" s="220">
        <v>140</v>
      </c>
      <c r="I341" s="220">
        <v>140</v>
      </c>
      <c r="J341" s="220">
        <v>140</v>
      </c>
      <c r="K341" s="220">
        <v>140</v>
      </c>
      <c r="L341" s="216" t="s">
        <v>257</v>
      </c>
      <c r="M341" s="216"/>
    </row>
    <row r="342" spans="1:13" ht="38.25" x14ac:dyDescent="0.25">
      <c r="A342" s="396"/>
      <c r="B342" s="394"/>
      <c r="C342" s="216" t="s">
        <v>147</v>
      </c>
      <c r="D342" s="219" t="s">
        <v>146</v>
      </c>
      <c r="E342" s="220">
        <v>0</v>
      </c>
      <c r="F342" s="78">
        <f>G342+H342+I342+J342+K342</f>
        <v>0</v>
      </c>
      <c r="G342" s="78">
        <v>0</v>
      </c>
      <c r="H342" s="220">
        <v>0</v>
      </c>
      <c r="I342" s="220">
        <v>0</v>
      </c>
      <c r="J342" s="220">
        <v>0</v>
      </c>
      <c r="K342" s="220">
        <v>0</v>
      </c>
      <c r="L342" s="216" t="s">
        <v>257</v>
      </c>
      <c r="M342" s="216"/>
    </row>
    <row r="343" spans="1:13" ht="38.25" x14ac:dyDescent="0.25">
      <c r="A343" s="396"/>
      <c r="B343" s="394"/>
      <c r="C343" s="216" t="s">
        <v>147</v>
      </c>
      <c r="D343" s="219" t="s">
        <v>56</v>
      </c>
      <c r="E343" s="220">
        <v>0</v>
      </c>
      <c r="F343" s="78">
        <f t="shared" ref="F343" si="275">G343+H343+I343+J343+K343</f>
        <v>0</v>
      </c>
      <c r="G343" s="78">
        <v>0</v>
      </c>
      <c r="H343" s="220">
        <v>0</v>
      </c>
      <c r="I343" s="220">
        <v>0</v>
      </c>
      <c r="J343" s="220">
        <v>0</v>
      </c>
      <c r="K343" s="220">
        <v>0</v>
      </c>
      <c r="L343" s="216" t="s">
        <v>257</v>
      </c>
      <c r="M343" s="216"/>
    </row>
    <row r="344" spans="1:13" ht="25.5" x14ac:dyDescent="0.25">
      <c r="A344" s="396" t="s">
        <v>68</v>
      </c>
      <c r="B344" s="418" t="s">
        <v>442</v>
      </c>
      <c r="C344" s="216"/>
      <c r="D344" s="217" t="s">
        <v>54</v>
      </c>
      <c r="E344" s="218">
        <f>E345+E346+E347</f>
        <v>0</v>
      </c>
      <c r="F344" s="41">
        <f t="shared" ref="F344:K344" si="276">F345+F346+F347</f>
        <v>163</v>
      </c>
      <c r="G344" s="41">
        <f t="shared" si="276"/>
        <v>3</v>
      </c>
      <c r="H344" s="218">
        <f t="shared" si="276"/>
        <v>40</v>
      </c>
      <c r="I344" s="218">
        <f t="shared" si="276"/>
        <v>40</v>
      </c>
      <c r="J344" s="218">
        <f t="shared" si="276"/>
        <v>40</v>
      </c>
      <c r="K344" s="218">
        <f t="shared" si="276"/>
        <v>40</v>
      </c>
      <c r="L344" s="216" t="s">
        <v>257</v>
      </c>
      <c r="M344" s="216"/>
    </row>
    <row r="345" spans="1:13" ht="38.25" x14ac:dyDescent="0.25">
      <c r="A345" s="396"/>
      <c r="B345" s="418"/>
      <c r="C345" s="216" t="s">
        <v>147</v>
      </c>
      <c r="D345" s="219" t="s">
        <v>145</v>
      </c>
      <c r="E345" s="220">
        <v>0</v>
      </c>
      <c r="F345" s="78">
        <f>G345+H345+I345+J345+K345</f>
        <v>163</v>
      </c>
      <c r="G345" s="78">
        <v>3</v>
      </c>
      <c r="H345" s="220">
        <v>40</v>
      </c>
      <c r="I345" s="220">
        <v>40</v>
      </c>
      <c r="J345" s="220">
        <v>40</v>
      </c>
      <c r="K345" s="220">
        <v>40</v>
      </c>
      <c r="L345" s="216" t="s">
        <v>257</v>
      </c>
      <c r="M345" s="216"/>
    </row>
    <row r="346" spans="1:13" ht="38.25" x14ac:dyDescent="0.25">
      <c r="A346" s="396"/>
      <c r="B346" s="418"/>
      <c r="C346" s="216" t="s">
        <v>147</v>
      </c>
      <c r="D346" s="219" t="s">
        <v>146</v>
      </c>
      <c r="E346" s="220">
        <v>0</v>
      </c>
      <c r="F346" s="78">
        <f>G346+H346+I346+J346+K346</f>
        <v>0</v>
      </c>
      <c r="G346" s="78">
        <v>0</v>
      </c>
      <c r="H346" s="220">
        <v>0</v>
      </c>
      <c r="I346" s="220">
        <v>0</v>
      </c>
      <c r="J346" s="220">
        <v>0</v>
      </c>
      <c r="K346" s="220">
        <v>0</v>
      </c>
      <c r="L346" s="216" t="s">
        <v>257</v>
      </c>
      <c r="M346" s="216"/>
    </row>
    <row r="347" spans="1:13" ht="38.25" x14ac:dyDescent="0.25">
      <c r="A347" s="396"/>
      <c r="B347" s="418"/>
      <c r="C347" s="216" t="s">
        <v>147</v>
      </c>
      <c r="D347" s="219" t="s">
        <v>56</v>
      </c>
      <c r="E347" s="220">
        <v>0</v>
      </c>
      <c r="F347" s="78">
        <f t="shared" ref="F347" si="277">G347+H347+I347+J347+K347</f>
        <v>0</v>
      </c>
      <c r="G347" s="78">
        <v>0</v>
      </c>
      <c r="H347" s="220">
        <v>0</v>
      </c>
      <c r="I347" s="220">
        <v>0</v>
      </c>
      <c r="J347" s="220">
        <v>0</v>
      </c>
      <c r="K347" s="220">
        <v>0</v>
      </c>
      <c r="L347" s="216" t="s">
        <v>257</v>
      </c>
      <c r="M347" s="216"/>
    </row>
    <row r="348" spans="1:13" ht="25.5" customHeight="1" x14ac:dyDescent="0.25">
      <c r="A348" s="402" t="s">
        <v>156</v>
      </c>
      <c r="B348" s="393" t="s">
        <v>486</v>
      </c>
      <c r="C348" s="221"/>
      <c r="D348" s="222" t="s">
        <v>54</v>
      </c>
      <c r="E348" s="218">
        <f t="shared" ref="E348:K348" si="278">E349+E350+E351</f>
        <v>0</v>
      </c>
      <c r="F348" s="41">
        <f t="shared" si="278"/>
        <v>400</v>
      </c>
      <c r="G348" s="41">
        <f t="shared" si="278"/>
        <v>0</v>
      </c>
      <c r="H348" s="218">
        <f t="shared" si="278"/>
        <v>100</v>
      </c>
      <c r="I348" s="218">
        <f t="shared" si="278"/>
        <v>100</v>
      </c>
      <c r="J348" s="218">
        <f t="shared" si="278"/>
        <v>100</v>
      </c>
      <c r="K348" s="218">
        <f t="shared" si="278"/>
        <v>100</v>
      </c>
      <c r="L348" s="216" t="s">
        <v>257</v>
      </c>
      <c r="M348" s="216"/>
    </row>
    <row r="349" spans="1:13" ht="38.25" x14ac:dyDescent="0.25">
      <c r="A349" s="403"/>
      <c r="B349" s="394"/>
      <c r="C349" s="216" t="s">
        <v>147</v>
      </c>
      <c r="D349" s="216" t="s">
        <v>133</v>
      </c>
      <c r="E349" s="220">
        <v>0</v>
      </c>
      <c r="F349" s="78">
        <f>G349+H349+I349+J349+K349</f>
        <v>400</v>
      </c>
      <c r="G349" s="78">
        <v>0</v>
      </c>
      <c r="H349" s="220">
        <v>100</v>
      </c>
      <c r="I349" s="220">
        <v>100</v>
      </c>
      <c r="J349" s="220">
        <v>100</v>
      </c>
      <c r="K349" s="220">
        <v>100</v>
      </c>
      <c r="L349" s="216" t="s">
        <v>257</v>
      </c>
      <c r="M349" s="216"/>
    </row>
    <row r="350" spans="1:13" ht="38.25" x14ac:dyDescent="0.25">
      <c r="A350" s="403"/>
      <c r="B350" s="394"/>
      <c r="C350" s="216" t="s">
        <v>147</v>
      </c>
      <c r="D350" s="219" t="s">
        <v>146</v>
      </c>
      <c r="E350" s="220">
        <v>0</v>
      </c>
      <c r="F350" s="220">
        <f t="shared" ref="F350:F351" si="279">G350+H350+I350+J350+K350</f>
        <v>0</v>
      </c>
      <c r="G350" s="220">
        <v>0</v>
      </c>
      <c r="H350" s="220">
        <v>0</v>
      </c>
      <c r="I350" s="220">
        <v>0</v>
      </c>
      <c r="J350" s="220">
        <v>0</v>
      </c>
      <c r="K350" s="220">
        <v>0</v>
      </c>
      <c r="L350" s="216" t="s">
        <v>257</v>
      </c>
      <c r="M350" s="216"/>
    </row>
    <row r="351" spans="1:13" ht="38.25" x14ac:dyDescent="0.25">
      <c r="A351" s="404"/>
      <c r="B351" s="395"/>
      <c r="C351" s="216" t="s">
        <v>147</v>
      </c>
      <c r="D351" s="219" t="s">
        <v>56</v>
      </c>
      <c r="E351" s="220">
        <v>0</v>
      </c>
      <c r="F351" s="220">
        <f t="shared" si="279"/>
        <v>0</v>
      </c>
      <c r="G351" s="220">
        <v>0</v>
      </c>
      <c r="H351" s="220">
        <v>0</v>
      </c>
      <c r="I351" s="220">
        <v>0</v>
      </c>
      <c r="J351" s="220">
        <v>0</v>
      </c>
      <c r="K351" s="220">
        <v>0</v>
      </c>
      <c r="L351" s="216" t="s">
        <v>257</v>
      </c>
      <c r="M351" s="216"/>
    </row>
    <row r="352" spans="1:13" ht="25.5" x14ac:dyDescent="0.25">
      <c r="A352" s="402" t="s">
        <v>157</v>
      </c>
      <c r="B352" s="393" t="s">
        <v>333</v>
      </c>
      <c r="C352" s="221"/>
      <c r="D352" s="222" t="s">
        <v>54</v>
      </c>
      <c r="E352" s="218">
        <f>E353+E354+E355</f>
        <v>0</v>
      </c>
      <c r="F352" s="218">
        <f t="shared" ref="F352:K352" si="280">F353+F354+F355</f>
        <v>800</v>
      </c>
      <c r="G352" s="41">
        <f t="shared" si="280"/>
        <v>0</v>
      </c>
      <c r="H352" s="218">
        <f t="shared" si="280"/>
        <v>200</v>
      </c>
      <c r="I352" s="218">
        <f t="shared" si="280"/>
        <v>200</v>
      </c>
      <c r="J352" s="218">
        <f t="shared" si="280"/>
        <v>200</v>
      </c>
      <c r="K352" s="218">
        <f t="shared" si="280"/>
        <v>200</v>
      </c>
      <c r="L352" s="216" t="s">
        <v>257</v>
      </c>
      <c r="M352" s="216"/>
    </row>
    <row r="353" spans="1:13" ht="38.25" x14ac:dyDescent="0.25">
      <c r="A353" s="403"/>
      <c r="B353" s="394"/>
      <c r="C353" s="216" t="s">
        <v>147</v>
      </c>
      <c r="D353" s="216" t="s">
        <v>133</v>
      </c>
      <c r="E353" s="220">
        <v>0</v>
      </c>
      <c r="F353" s="220">
        <f>G353+H353+I353+J353+K353</f>
        <v>800</v>
      </c>
      <c r="G353" s="78">
        <v>0</v>
      </c>
      <c r="H353" s="220">
        <v>200</v>
      </c>
      <c r="I353" s="220">
        <v>200</v>
      </c>
      <c r="J353" s="220">
        <v>200</v>
      </c>
      <c r="K353" s="220">
        <v>200</v>
      </c>
      <c r="L353" s="216" t="s">
        <v>257</v>
      </c>
      <c r="M353" s="216"/>
    </row>
    <row r="354" spans="1:13" ht="38.25" x14ac:dyDescent="0.25">
      <c r="A354" s="403"/>
      <c r="B354" s="394"/>
      <c r="C354" s="216" t="s">
        <v>147</v>
      </c>
      <c r="D354" s="219" t="s">
        <v>146</v>
      </c>
      <c r="E354" s="220">
        <v>0</v>
      </c>
      <c r="F354" s="220">
        <f t="shared" ref="F354:F355" si="281">G354+H354+I354+J354+K354</f>
        <v>0</v>
      </c>
      <c r="G354" s="78">
        <v>0</v>
      </c>
      <c r="H354" s="220">
        <v>0</v>
      </c>
      <c r="I354" s="220">
        <v>0</v>
      </c>
      <c r="J354" s="220">
        <v>0</v>
      </c>
      <c r="K354" s="220">
        <v>0</v>
      </c>
      <c r="L354" s="216" t="s">
        <v>257</v>
      </c>
      <c r="M354" s="216"/>
    </row>
    <row r="355" spans="1:13" ht="38.25" x14ac:dyDescent="0.25">
      <c r="A355" s="404"/>
      <c r="B355" s="395"/>
      <c r="C355" s="216" t="s">
        <v>147</v>
      </c>
      <c r="D355" s="219" t="s">
        <v>56</v>
      </c>
      <c r="E355" s="220">
        <v>0</v>
      </c>
      <c r="F355" s="220">
        <f t="shared" si="281"/>
        <v>0</v>
      </c>
      <c r="G355" s="78">
        <v>0</v>
      </c>
      <c r="H355" s="220">
        <v>0</v>
      </c>
      <c r="I355" s="220">
        <v>0</v>
      </c>
      <c r="J355" s="220">
        <v>0</v>
      </c>
      <c r="K355" s="220">
        <v>0</v>
      </c>
      <c r="L355" s="216" t="s">
        <v>257</v>
      </c>
      <c r="M355" s="216"/>
    </row>
    <row r="356" spans="1:13" ht="39.6" customHeight="1" x14ac:dyDescent="0.25">
      <c r="A356" s="402" t="s">
        <v>308</v>
      </c>
      <c r="B356" s="393" t="s">
        <v>430</v>
      </c>
      <c r="C356" s="221"/>
      <c r="D356" s="222" t="s">
        <v>54</v>
      </c>
      <c r="E356" s="218">
        <f>E357+E358+E359</f>
        <v>0</v>
      </c>
      <c r="F356" s="41">
        <f t="shared" ref="F356:K356" si="282">F357+F358+F359</f>
        <v>14800</v>
      </c>
      <c r="G356" s="41">
        <f t="shared" si="282"/>
        <v>0</v>
      </c>
      <c r="H356" s="218">
        <f t="shared" si="282"/>
        <v>3700</v>
      </c>
      <c r="I356" s="218">
        <f t="shared" si="282"/>
        <v>3700</v>
      </c>
      <c r="J356" s="218">
        <f t="shared" si="282"/>
        <v>3700</v>
      </c>
      <c r="K356" s="218">
        <f t="shared" si="282"/>
        <v>3700</v>
      </c>
      <c r="L356" s="216" t="s">
        <v>257</v>
      </c>
      <c r="M356" s="216"/>
    </row>
    <row r="357" spans="1:13" ht="38.25" x14ac:dyDescent="0.25">
      <c r="A357" s="403"/>
      <c r="B357" s="394"/>
      <c r="C357" s="216" t="s">
        <v>147</v>
      </c>
      <c r="D357" s="216" t="s">
        <v>133</v>
      </c>
      <c r="E357" s="220">
        <v>0</v>
      </c>
      <c r="F357" s="78">
        <f>G357+H357+I357+J357+K357</f>
        <v>14800</v>
      </c>
      <c r="G357" s="78">
        <v>0</v>
      </c>
      <c r="H357" s="220">
        <v>3700</v>
      </c>
      <c r="I357" s="220">
        <v>3700</v>
      </c>
      <c r="J357" s="220">
        <v>3700</v>
      </c>
      <c r="K357" s="220">
        <v>3700</v>
      </c>
      <c r="L357" s="216" t="s">
        <v>257</v>
      </c>
      <c r="M357" s="216"/>
    </row>
    <row r="358" spans="1:13" ht="38.25" x14ac:dyDescent="0.25">
      <c r="A358" s="403"/>
      <c r="B358" s="394"/>
      <c r="C358" s="216" t="s">
        <v>147</v>
      </c>
      <c r="D358" s="219" t="s">
        <v>146</v>
      </c>
      <c r="E358" s="220">
        <v>0</v>
      </c>
      <c r="F358" s="220">
        <f t="shared" ref="F358:F359" si="283">G358+H358+I358+J358+K358</f>
        <v>0</v>
      </c>
      <c r="G358" s="78">
        <v>0</v>
      </c>
      <c r="H358" s="220">
        <v>0</v>
      </c>
      <c r="I358" s="220">
        <v>0</v>
      </c>
      <c r="J358" s="220">
        <v>0</v>
      </c>
      <c r="K358" s="220">
        <v>0</v>
      </c>
      <c r="L358" s="216" t="s">
        <v>257</v>
      </c>
      <c r="M358" s="216"/>
    </row>
    <row r="359" spans="1:13" ht="38.25" x14ac:dyDescent="0.25">
      <c r="A359" s="404"/>
      <c r="B359" s="395"/>
      <c r="C359" s="216" t="s">
        <v>147</v>
      </c>
      <c r="D359" s="219" t="s">
        <v>56</v>
      </c>
      <c r="E359" s="220">
        <v>0</v>
      </c>
      <c r="F359" s="220">
        <f t="shared" si="283"/>
        <v>0</v>
      </c>
      <c r="G359" s="220">
        <v>0</v>
      </c>
      <c r="H359" s="220">
        <v>0</v>
      </c>
      <c r="I359" s="220">
        <v>0</v>
      </c>
      <c r="J359" s="220">
        <v>0</v>
      </c>
      <c r="K359" s="220">
        <v>0</v>
      </c>
      <c r="L359" s="216" t="s">
        <v>257</v>
      </c>
      <c r="M359" s="216"/>
    </row>
    <row r="360" spans="1:13" ht="25.5" customHeight="1" x14ac:dyDescent="0.25">
      <c r="A360" s="402" t="s">
        <v>309</v>
      </c>
      <c r="B360" s="393" t="s">
        <v>385</v>
      </c>
      <c r="C360" s="216"/>
      <c r="D360" s="217" t="s">
        <v>54</v>
      </c>
      <c r="E360" s="218">
        <f>E361+E362+E363</f>
        <v>0</v>
      </c>
      <c r="F360" s="218">
        <f t="shared" ref="F360:K360" si="284">F361+F362+F363</f>
        <v>178</v>
      </c>
      <c r="G360" s="218">
        <f t="shared" si="284"/>
        <v>178</v>
      </c>
      <c r="H360" s="218">
        <f t="shared" si="284"/>
        <v>0</v>
      </c>
      <c r="I360" s="218">
        <f t="shared" si="284"/>
        <v>0</v>
      </c>
      <c r="J360" s="218">
        <f t="shared" si="284"/>
        <v>0</v>
      </c>
      <c r="K360" s="218">
        <f t="shared" si="284"/>
        <v>0</v>
      </c>
      <c r="L360" s="216" t="s">
        <v>257</v>
      </c>
      <c r="M360" s="222"/>
    </row>
    <row r="361" spans="1:13" ht="38.25" x14ac:dyDescent="0.25">
      <c r="A361" s="403"/>
      <c r="B361" s="394"/>
      <c r="C361" s="216" t="s">
        <v>147</v>
      </c>
      <c r="D361" s="219" t="s">
        <v>145</v>
      </c>
      <c r="E361" s="220">
        <v>0</v>
      </c>
      <c r="F361" s="220">
        <f>G361+H361+I361+J361+K361</f>
        <v>30</v>
      </c>
      <c r="G361" s="220">
        <v>30</v>
      </c>
      <c r="H361" s="220">
        <v>0</v>
      </c>
      <c r="I361" s="220">
        <v>0</v>
      </c>
      <c r="J361" s="220">
        <v>0</v>
      </c>
      <c r="K361" s="220">
        <v>0</v>
      </c>
      <c r="L361" s="216" t="s">
        <v>257</v>
      </c>
      <c r="M361" s="216"/>
    </row>
    <row r="362" spans="1:13" ht="38.25" x14ac:dyDescent="0.25">
      <c r="A362" s="403"/>
      <c r="B362" s="394"/>
      <c r="C362" s="216" t="s">
        <v>147</v>
      </c>
      <c r="D362" s="219" t="s">
        <v>146</v>
      </c>
      <c r="E362" s="220">
        <v>0</v>
      </c>
      <c r="F362" s="220">
        <f>G362+H362+I362+J362+K362</f>
        <v>148</v>
      </c>
      <c r="G362" s="220">
        <v>148</v>
      </c>
      <c r="H362" s="220">
        <v>0</v>
      </c>
      <c r="I362" s="220">
        <v>0</v>
      </c>
      <c r="J362" s="220">
        <v>0</v>
      </c>
      <c r="K362" s="220">
        <v>0</v>
      </c>
      <c r="L362" s="216" t="s">
        <v>257</v>
      </c>
      <c r="M362" s="216"/>
    </row>
    <row r="363" spans="1:13" ht="38.25" x14ac:dyDescent="0.25">
      <c r="A363" s="404"/>
      <c r="B363" s="395"/>
      <c r="C363" s="216" t="s">
        <v>147</v>
      </c>
      <c r="D363" s="219" t="s">
        <v>56</v>
      </c>
      <c r="E363" s="220">
        <v>0</v>
      </c>
      <c r="F363" s="220">
        <f t="shared" ref="F363" si="285">G363+H363+I363+J363+K363</f>
        <v>0</v>
      </c>
      <c r="G363" s="220">
        <v>0</v>
      </c>
      <c r="H363" s="220">
        <v>0</v>
      </c>
      <c r="I363" s="220">
        <v>0</v>
      </c>
      <c r="J363" s="220">
        <v>0</v>
      </c>
      <c r="K363" s="220">
        <v>0</v>
      </c>
      <c r="L363" s="216" t="s">
        <v>257</v>
      </c>
      <c r="M363" s="216"/>
    </row>
    <row r="364" spans="1:13" ht="25.5" customHeight="1" x14ac:dyDescent="0.25">
      <c r="A364" s="402" t="s">
        <v>527</v>
      </c>
      <c r="B364" s="357" t="s">
        <v>528</v>
      </c>
      <c r="C364" s="248"/>
      <c r="D364" s="209" t="s">
        <v>54</v>
      </c>
      <c r="E364" s="41">
        <f>E365+E366+E367</f>
        <v>0</v>
      </c>
      <c r="F364" s="41">
        <f t="shared" ref="F364:K364" si="286">F365+F366+F367</f>
        <v>37</v>
      </c>
      <c r="G364" s="41">
        <f t="shared" si="286"/>
        <v>37</v>
      </c>
      <c r="H364" s="41">
        <f t="shared" si="286"/>
        <v>0</v>
      </c>
      <c r="I364" s="41">
        <f t="shared" si="286"/>
        <v>0</v>
      </c>
      <c r="J364" s="41">
        <f t="shared" si="286"/>
        <v>0</v>
      </c>
      <c r="K364" s="41">
        <f t="shared" si="286"/>
        <v>0</v>
      </c>
      <c r="L364" s="248" t="s">
        <v>257</v>
      </c>
      <c r="M364" s="42"/>
    </row>
    <row r="365" spans="1:13" ht="38.25" x14ac:dyDescent="0.25">
      <c r="A365" s="403"/>
      <c r="B365" s="358"/>
      <c r="C365" s="248" t="s">
        <v>147</v>
      </c>
      <c r="D365" s="88" t="s">
        <v>145</v>
      </c>
      <c r="E365" s="78">
        <v>0</v>
      </c>
      <c r="F365" s="78">
        <f>G365+H365+I365+J365+K365</f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248" t="s">
        <v>257</v>
      </c>
      <c r="M365" s="248"/>
    </row>
    <row r="366" spans="1:13" ht="38.25" x14ac:dyDescent="0.25">
      <c r="A366" s="403"/>
      <c r="B366" s="358"/>
      <c r="C366" s="248" t="s">
        <v>147</v>
      </c>
      <c r="D366" s="88" t="s">
        <v>146</v>
      </c>
      <c r="E366" s="78">
        <v>0</v>
      </c>
      <c r="F366" s="78">
        <f>G366+H366+I366+J366+K366</f>
        <v>37</v>
      </c>
      <c r="G366" s="78">
        <v>37</v>
      </c>
      <c r="H366" s="78">
        <v>0</v>
      </c>
      <c r="I366" s="78">
        <v>0</v>
      </c>
      <c r="J366" s="78">
        <v>0</v>
      </c>
      <c r="K366" s="78">
        <v>0</v>
      </c>
      <c r="L366" s="248" t="s">
        <v>257</v>
      </c>
      <c r="M366" s="248"/>
    </row>
    <row r="367" spans="1:13" ht="38.25" x14ac:dyDescent="0.25">
      <c r="A367" s="404"/>
      <c r="B367" s="359"/>
      <c r="C367" s="248" t="s">
        <v>147</v>
      </c>
      <c r="D367" s="88" t="s">
        <v>56</v>
      </c>
      <c r="E367" s="78">
        <v>0</v>
      </c>
      <c r="F367" s="78">
        <f t="shared" ref="F367" si="287">G367+H367+I367+J367+K367</f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248" t="s">
        <v>257</v>
      </c>
      <c r="M367" s="248"/>
    </row>
    <row r="368" spans="1:13" ht="31.5" customHeight="1" x14ac:dyDescent="0.25">
      <c r="A368" s="408" t="s">
        <v>57</v>
      </c>
      <c r="B368" s="409"/>
      <c r="C368" s="84"/>
      <c r="D368" s="91" t="s">
        <v>54</v>
      </c>
      <c r="E368" s="79">
        <f>E369+E370+E371</f>
        <v>0</v>
      </c>
      <c r="F368" s="79">
        <f t="shared" ref="F368:K368" si="288">F369+F370+F371</f>
        <v>38508</v>
      </c>
      <c r="G368" s="79">
        <f>G369+G370+G371</f>
        <v>4508</v>
      </c>
      <c r="H368" s="79">
        <f t="shared" si="288"/>
        <v>8500</v>
      </c>
      <c r="I368" s="79">
        <f t="shared" si="288"/>
        <v>8500</v>
      </c>
      <c r="J368" s="79">
        <f t="shared" si="288"/>
        <v>8500</v>
      </c>
      <c r="K368" s="79">
        <f t="shared" si="288"/>
        <v>8500</v>
      </c>
      <c r="L368" s="35"/>
      <c r="M368" s="35"/>
    </row>
    <row r="369" spans="1:14" ht="38.25" x14ac:dyDescent="0.25">
      <c r="A369" s="410"/>
      <c r="B369" s="411"/>
      <c r="C369" s="84"/>
      <c r="D369" s="91" t="s">
        <v>145</v>
      </c>
      <c r="E369" s="79">
        <v>0</v>
      </c>
      <c r="F369" s="79">
        <f t="shared" ref="F369:K371" si="289">F321</f>
        <v>38323</v>
      </c>
      <c r="G369" s="79">
        <f t="shared" si="289"/>
        <v>4323</v>
      </c>
      <c r="H369" s="79">
        <f t="shared" si="289"/>
        <v>8500</v>
      </c>
      <c r="I369" s="79">
        <f t="shared" si="289"/>
        <v>8500</v>
      </c>
      <c r="J369" s="79">
        <f t="shared" si="289"/>
        <v>8500</v>
      </c>
      <c r="K369" s="79">
        <f t="shared" si="289"/>
        <v>8500</v>
      </c>
      <c r="L369" s="84"/>
      <c r="M369" s="84"/>
      <c r="N369" s="17"/>
    </row>
    <row r="370" spans="1:14" ht="38.25" x14ac:dyDescent="0.25">
      <c r="A370" s="410"/>
      <c r="B370" s="411"/>
      <c r="C370" s="84"/>
      <c r="D370" s="92" t="s">
        <v>146</v>
      </c>
      <c r="E370" s="46">
        <f>E322+E326</f>
        <v>0</v>
      </c>
      <c r="F370" s="46">
        <f t="shared" si="289"/>
        <v>185</v>
      </c>
      <c r="G370" s="46">
        <f t="shared" si="289"/>
        <v>185</v>
      </c>
      <c r="H370" s="46">
        <f t="shared" si="289"/>
        <v>0</v>
      </c>
      <c r="I370" s="46">
        <f t="shared" si="289"/>
        <v>0</v>
      </c>
      <c r="J370" s="46">
        <f t="shared" si="289"/>
        <v>0</v>
      </c>
      <c r="K370" s="46">
        <f t="shared" si="289"/>
        <v>0</v>
      </c>
      <c r="L370" s="75"/>
      <c r="M370" s="75"/>
    </row>
    <row r="371" spans="1:14" ht="38.25" x14ac:dyDescent="0.25">
      <c r="A371" s="412"/>
      <c r="B371" s="413"/>
      <c r="C371" s="84"/>
      <c r="D371" s="93" t="s">
        <v>56</v>
      </c>
      <c r="E371" s="49">
        <f>E323+E327</f>
        <v>0</v>
      </c>
      <c r="F371" s="49">
        <f t="shared" si="289"/>
        <v>0</v>
      </c>
      <c r="G371" s="49">
        <f t="shared" si="289"/>
        <v>0</v>
      </c>
      <c r="H371" s="49">
        <f t="shared" si="289"/>
        <v>0</v>
      </c>
      <c r="I371" s="49">
        <f t="shared" si="289"/>
        <v>0</v>
      </c>
      <c r="J371" s="49">
        <f t="shared" si="289"/>
        <v>0</v>
      </c>
      <c r="K371" s="49">
        <f t="shared" si="289"/>
        <v>0</v>
      </c>
      <c r="L371" s="43"/>
      <c r="M371" s="43"/>
    </row>
    <row r="372" spans="1:14" ht="42" customHeight="1" x14ac:dyDescent="0.25">
      <c r="A372" s="102"/>
      <c r="B372" s="397" t="s">
        <v>128</v>
      </c>
      <c r="C372" s="397"/>
      <c r="D372" s="397"/>
      <c r="E372" s="397"/>
      <c r="F372" s="397"/>
      <c r="G372" s="397"/>
      <c r="H372" s="397"/>
      <c r="I372" s="397"/>
      <c r="J372" s="397"/>
      <c r="K372" s="397"/>
      <c r="L372" s="397"/>
      <c r="M372" s="398"/>
    </row>
    <row r="373" spans="1:14" ht="37.9" customHeight="1" x14ac:dyDescent="0.25">
      <c r="A373" s="369" t="s">
        <v>253</v>
      </c>
      <c r="B373" s="366" t="s">
        <v>162</v>
      </c>
      <c r="C373" s="76"/>
      <c r="D373" s="35" t="s">
        <v>54</v>
      </c>
      <c r="E373" s="79">
        <f>E374+E375+E376</f>
        <v>0</v>
      </c>
      <c r="F373" s="79">
        <f>F374+F375</f>
        <v>5202.5</v>
      </c>
      <c r="G373" s="79">
        <f t="shared" ref="G373:K373" si="290">G374+G375</f>
        <v>1202.5</v>
      </c>
      <c r="H373" s="79">
        <f t="shared" si="290"/>
        <v>1000</v>
      </c>
      <c r="I373" s="79">
        <f t="shared" si="290"/>
        <v>1000</v>
      </c>
      <c r="J373" s="79">
        <f t="shared" si="290"/>
        <v>1000</v>
      </c>
      <c r="K373" s="79">
        <f t="shared" si="290"/>
        <v>1000</v>
      </c>
      <c r="L373" s="84"/>
      <c r="M373" s="84"/>
    </row>
    <row r="374" spans="1:14" ht="39" customHeight="1" x14ac:dyDescent="0.25">
      <c r="A374" s="370"/>
      <c r="B374" s="367"/>
      <c r="C374" s="84"/>
      <c r="D374" s="87" t="s">
        <v>145</v>
      </c>
      <c r="E374" s="38">
        <f>E378</f>
        <v>0</v>
      </c>
      <c r="F374" s="38">
        <f t="shared" ref="F374:K374" si="291">F378</f>
        <v>5202.5</v>
      </c>
      <c r="G374" s="38">
        <f t="shared" si="291"/>
        <v>1202.5</v>
      </c>
      <c r="H374" s="38">
        <f t="shared" si="291"/>
        <v>1000</v>
      </c>
      <c r="I374" s="38">
        <f t="shared" si="291"/>
        <v>1000</v>
      </c>
      <c r="J374" s="38">
        <f t="shared" si="291"/>
        <v>1000</v>
      </c>
      <c r="K374" s="38">
        <f t="shared" si="291"/>
        <v>1000</v>
      </c>
      <c r="L374" s="84"/>
      <c r="M374" s="84"/>
    </row>
    <row r="375" spans="1:14" ht="39" customHeight="1" x14ac:dyDescent="0.25">
      <c r="A375" s="370"/>
      <c r="B375" s="367"/>
      <c r="C375" s="84"/>
      <c r="D375" s="94" t="s">
        <v>146</v>
      </c>
      <c r="E375" s="95">
        <f>E379</f>
        <v>0</v>
      </c>
      <c r="F375" s="95">
        <f t="shared" ref="F375:K375" si="292">F379</f>
        <v>0</v>
      </c>
      <c r="G375" s="95">
        <f t="shared" si="292"/>
        <v>0</v>
      </c>
      <c r="H375" s="95">
        <f t="shared" si="292"/>
        <v>0</v>
      </c>
      <c r="I375" s="95">
        <f t="shared" si="292"/>
        <v>0</v>
      </c>
      <c r="J375" s="95">
        <f t="shared" si="292"/>
        <v>0</v>
      </c>
      <c r="K375" s="95">
        <f t="shared" si="292"/>
        <v>0</v>
      </c>
      <c r="L375" s="75"/>
      <c r="M375" s="75"/>
    </row>
    <row r="376" spans="1:14" ht="40.5" customHeight="1" x14ac:dyDescent="0.25">
      <c r="A376" s="371"/>
      <c r="B376" s="368"/>
      <c r="C376" s="84"/>
      <c r="D376" s="90" t="s">
        <v>56</v>
      </c>
      <c r="E376" s="44">
        <f>E380</f>
        <v>0</v>
      </c>
      <c r="F376" s="44">
        <f t="shared" ref="F376:K376" si="293">F380</f>
        <v>0</v>
      </c>
      <c r="G376" s="44">
        <f t="shared" si="293"/>
        <v>0</v>
      </c>
      <c r="H376" s="44">
        <f t="shared" si="293"/>
        <v>0</v>
      </c>
      <c r="I376" s="44">
        <f t="shared" si="293"/>
        <v>0</v>
      </c>
      <c r="J376" s="44">
        <f t="shared" si="293"/>
        <v>0</v>
      </c>
      <c r="K376" s="44">
        <f t="shared" si="293"/>
        <v>0</v>
      </c>
      <c r="L376" s="43"/>
      <c r="M376" s="43"/>
    </row>
    <row r="377" spans="1:14" ht="25.5" x14ac:dyDescent="0.25">
      <c r="A377" s="380" t="s">
        <v>76</v>
      </c>
      <c r="B377" s="383" t="s">
        <v>430</v>
      </c>
      <c r="C377" s="81"/>
      <c r="D377" s="89" t="s">
        <v>54</v>
      </c>
      <c r="E377" s="29">
        <f>E378+E379+E380</f>
        <v>0</v>
      </c>
      <c r="F377" s="41">
        <f t="shared" ref="F377" si="294">F378+F379+F380</f>
        <v>5202.5</v>
      </c>
      <c r="G377" s="41">
        <f t="shared" ref="G377" si="295">G378+G379+G380</f>
        <v>1202.5</v>
      </c>
      <c r="H377" s="29">
        <f t="shared" ref="H377" si="296">H378+H379+H380</f>
        <v>1000</v>
      </c>
      <c r="I377" s="29">
        <f t="shared" ref="I377" si="297">I378+I379+I380</f>
        <v>1000</v>
      </c>
      <c r="J377" s="29">
        <f t="shared" ref="J377" si="298">J378+J379+J380</f>
        <v>1000</v>
      </c>
      <c r="K377" s="29">
        <f t="shared" ref="K377" si="299">K378+K379+K380</f>
        <v>1000</v>
      </c>
      <c r="L377" s="42" t="s">
        <v>55</v>
      </c>
      <c r="M377" s="42"/>
    </row>
    <row r="378" spans="1:14" ht="38.25" x14ac:dyDescent="0.25">
      <c r="A378" s="381"/>
      <c r="B378" s="384"/>
      <c r="C378" s="81" t="s">
        <v>147</v>
      </c>
      <c r="D378" s="80" t="s">
        <v>145</v>
      </c>
      <c r="E378" s="85">
        <v>0</v>
      </c>
      <c r="F378" s="78">
        <f>G378+H378+I378+J378+K378</f>
        <v>5202.5</v>
      </c>
      <c r="G378" s="78">
        <f>1000+202.5</f>
        <v>1202.5</v>
      </c>
      <c r="H378" s="85">
        <v>1000</v>
      </c>
      <c r="I378" s="85">
        <v>1000</v>
      </c>
      <c r="J378" s="85">
        <v>1000</v>
      </c>
      <c r="K378" s="85">
        <v>1000</v>
      </c>
      <c r="L378" s="86" t="s">
        <v>55</v>
      </c>
      <c r="M378" s="86"/>
    </row>
    <row r="379" spans="1:14" ht="38.25" x14ac:dyDescent="0.25">
      <c r="A379" s="381"/>
      <c r="B379" s="384"/>
      <c r="C379" s="81" t="s">
        <v>147</v>
      </c>
      <c r="D379" s="80" t="s">
        <v>146</v>
      </c>
      <c r="E379" s="85">
        <v>0</v>
      </c>
      <c r="F379" s="85">
        <f t="shared" ref="F379:F380" si="300">G379+H379+I379+J379+K379</f>
        <v>0</v>
      </c>
      <c r="G379" s="85">
        <v>0</v>
      </c>
      <c r="H379" s="85">
        <v>0</v>
      </c>
      <c r="I379" s="85">
        <v>0</v>
      </c>
      <c r="J379" s="85">
        <v>0</v>
      </c>
      <c r="K379" s="85">
        <v>0</v>
      </c>
      <c r="L379" s="86" t="s">
        <v>55</v>
      </c>
      <c r="M379" s="86"/>
    </row>
    <row r="380" spans="1:14" ht="38.25" x14ac:dyDescent="0.25">
      <c r="A380" s="382"/>
      <c r="B380" s="385"/>
      <c r="C380" s="86" t="s">
        <v>147</v>
      </c>
      <c r="D380" s="88" t="s">
        <v>56</v>
      </c>
      <c r="E380" s="85">
        <v>0</v>
      </c>
      <c r="F380" s="85">
        <f t="shared" si="300"/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0</v>
      </c>
      <c r="L380" s="86" t="s">
        <v>55</v>
      </c>
      <c r="M380" s="86"/>
    </row>
    <row r="381" spans="1:14" ht="39" customHeight="1" x14ac:dyDescent="0.25">
      <c r="A381" s="369" t="s">
        <v>251</v>
      </c>
      <c r="B381" s="366" t="s">
        <v>313</v>
      </c>
      <c r="C381" s="76"/>
      <c r="D381" s="35" t="s">
        <v>54</v>
      </c>
      <c r="E381" s="79">
        <f>E382+E383+E384</f>
        <v>0</v>
      </c>
      <c r="F381" s="79">
        <f>F382+F383</f>
        <v>174659.3</v>
      </c>
      <c r="G381" s="79">
        <f t="shared" ref="G381:K381" si="301">G382+G383</f>
        <v>73621.8</v>
      </c>
      <c r="H381" s="79">
        <f t="shared" si="301"/>
        <v>101037.5</v>
      </c>
      <c r="I381" s="79">
        <f t="shared" si="301"/>
        <v>0</v>
      </c>
      <c r="J381" s="79">
        <f t="shared" si="301"/>
        <v>0</v>
      </c>
      <c r="K381" s="79">
        <f t="shared" si="301"/>
        <v>0</v>
      </c>
      <c r="L381" s="84" t="s">
        <v>306</v>
      </c>
      <c r="M381" s="84"/>
    </row>
    <row r="382" spans="1:14" ht="38.25" x14ac:dyDescent="0.25">
      <c r="A382" s="370"/>
      <c r="B382" s="367"/>
      <c r="C382" s="84"/>
      <c r="D382" s="87" t="s">
        <v>145</v>
      </c>
      <c r="E382" s="38">
        <v>0</v>
      </c>
      <c r="F382" s="38">
        <f>F386+F390+F394</f>
        <v>2657</v>
      </c>
      <c r="G382" s="38">
        <f>G386+G390+G394</f>
        <v>2657</v>
      </c>
      <c r="H382" s="38">
        <f t="shared" ref="H382:K382" si="302">H386</f>
        <v>0</v>
      </c>
      <c r="I382" s="38">
        <f t="shared" si="302"/>
        <v>0</v>
      </c>
      <c r="J382" s="38">
        <f t="shared" si="302"/>
        <v>0</v>
      </c>
      <c r="K382" s="38">
        <f t="shared" si="302"/>
        <v>0</v>
      </c>
      <c r="L382" s="84" t="s">
        <v>306</v>
      </c>
      <c r="M382" s="84"/>
    </row>
    <row r="383" spans="1:14" ht="38.25" x14ac:dyDescent="0.25">
      <c r="A383" s="370"/>
      <c r="B383" s="367"/>
      <c r="C383" s="84"/>
      <c r="D383" s="94" t="s">
        <v>146</v>
      </c>
      <c r="E383" s="95">
        <v>0</v>
      </c>
      <c r="F383" s="95">
        <f>F387+F391+F395</f>
        <v>172002.3</v>
      </c>
      <c r="G383" s="95">
        <f>G387+G391+G395</f>
        <v>70964.800000000003</v>
      </c>
      <c r="H383" s="95">
        <f t="shared" ref="H383:K383" si="303">H387</f>
        <v>101037.5</v>
      </c>
      <c r="I383" s="95">
        <f t="shared" si="303"/>
        <v>0</v>
      </c>
      <c r="J383" s="95">
        <f t="shared" si="303"/>
        <v>0</v>
      </c>
      <c r="K383" s="95">
        <f t="shared" si="303"/>
        <v>0</v>
      </c>
      <c r="L383" s="75" t="s">
        <v>306</v>
      </c>
      <c r="M383" s="75"/>
    </row>
    <row r="384" spans="1:14" ht="38.25" x14ac:dyDescent="0.25">
      <c r="A384" s="371"/>
      <c r="B384" s="368"/>
      <c r="C384" s="84"/>
      <c r="D384" s="90" t="s">
        <v>56</v>
      </c>
      <c r="E384" s="44">
        <f>E388</f>
        <v>0</v>
      </c>
      <c r="F384" s="44">
        <f>F388</f>
        <v>0</v>
      </c>
      <c r="G384" s="44">
        <f t="shared" ref="G384:K384" si="304">G388</f>
        <v>0</v>
      </c>
      <c r="H384" s="44">
        <f t="shared" si="304"/>
        <v>0</v>
      </c>
      <c r="I384" s="44">
        <f t="shared" si="304"/>
        <v>0</v>
      </c>
      <c r="J384" s="44">
        <f t="shared" si="304"/>
        <v>0</v>
      </c>
      <c r="K384" s="44">
        <f t="shared" si="304"/>
        <v>0</v>
      </c>
      <c r="L384" s="43" t="s">
        <v>306</v>
      </c>
      <c r="M384" s="43"/>
    </row>
    <row r="385" spans="1:13" ht="38.25" x14ac:dyDescent="0.25">
      <c r="A385" s="380" t="s">
        <v>72</v>
      </c>
      <c r="B385" s="383" t="s">
        <v>240</v>
      </c>
      <c r="C385" s="192"/>
      <c r="D385" s="209" t="s">
        <v>54</v>
      </c>
      <c r="E385" s="41">
        <f>E386+E387+E388</f>
        <v>0</v>
      </c>
      <c r="F385" s="41">
        <f t="shared" ref="F385:K385" si="305">F386+F387+F388</f>
        <v>173002.3</v>
      </c>
      <c r="G385" s="41">
        <f t="shared" si="305"/>
        <v>71964.800000000003</v>
      </c>
      <c r="H385" s="41">
        <f t="shared" si="305"/>
        <v>101037.5</v>
      </c>
      <c r="I385" s="41">
        <f t="shared" si="305"/>
        <v>0</v>
      </c>
      <c r="J385" s="29">
        <f t="shared" si="305"/>
        <v>0</v>
      </c>
      <c r="K385" s="29">
        <f t="shared" si="305"/>
        <v>0</v>
      </c>
      <c r="L385" s="42" t="s">
        <v>306</v>
      </c>
      <c r="M385" s="42"/>
    </row>
    <row r="386" spans="1:13" ht="38.25" x14ac:dyDescent="0.25">
      <c r="A386" s="381"/>
      <c r="B386" s="384"/>
      <c r="C386" s="192" t="s">
        <v>147</v>
      </c>
      <c r="D386" s="88" t="s">
        <v>145</v>
      </c>
      <c r="E386" s="78">
        <v>0</v>
      </c>
      <c r="F386" s="78">
        <f>G386+H386+I386+J386+K386</f>
        <v>1000</v>
      </c>
      <c r="G386" s="78">
        <v>1000</v>
      </c>
      <c r="H386" s="78">
        <v>0</v>
      </c>
      <c r="I386" s="78">
        <v>0</v>
      </c>
      <c r="J386" s="85">
        <v>0</v>
      </c>
      <c r="K386" s="85">
        <v>0</v>
      </c>
      <c r="L386" s="193" t="s">
        <v>306</v>
      </c>
      <c r="M386" s="193"/>
    </row>
    <row r="387" spans="1:13" ht="38.25" x14ac:dyDescent="0.25">
      <c r="A387" s="381"/>
      <c r="B387" s="384"/>
      <c r="C387" s="192" t="s">
        <v>147</v>
      </c>
      <c r="D387" s="88" t="s">
        <v>146</v>
      </c>
      <c r="E387" s="78">
        <v>0</v>
      </c>
      <c r="F387" s="78">
        <f t="shared" ref="F387" si="306">G387+H387+I387+J387+K387</f>
        <v>172002.3</v>
      </c>
      <c r="G387" s="78">
        <v>70964.800000000003</v>
      </c>
      <c r="H387" s="78">
        <v>101037.5</v>
      </c>
      <c r="I387" s="78">
        <v>0</v>
      </c>
      <c r="J387" s="85">
        <v>0</v>
      </c>
      <c r="K387" s="85">
        <v>0</v>
      </c>
      <c r="L387" s="193" t="s">
        <v>306</v>
      </c>
      <c r="M387" s="193"/>
    </row>
    <row r="388" spans="1:13" ht="38.25" x14ac:dyDescent="0.25">
      <c r="A388" s="382"/>
      <c r="B388" s="385"/>
      <c r="C388" s="193" t="s">
        <v>147</v>
      </c>
      <c r="D388" s="88" t="s">
        <v>56</v>
      </c>
      <c r="E388" s="78">
        <v>0</v>
      </c>
      <c r="F388" s="78">
        <f>G388+H388+I388+J388+K388</f>
        <v>0</v>
      </c>
      <c r="G388" s="78">
        <f t="shared" ref="G388" si="307">I388</f>
        <v>0</v>
      </c>
      <c r="H388" s="78">
        <v>0</v>
      </c>
      <c r="I388" s="85">
        <f t="shared" ref="I388" si="308">K388</f>
        <v>0</v>
      </c>
      <c r="J388" s="85">
        <v>0</v>
      </c>
      <c r="K388" s="85">
        <f t="shared" ref="K388" si="309">M388</f>
        <v>0</v>
      </c>
      <c r="L388" s="193" t="s">
        <v>306</v>
      </c>
      <c r="M388" s="193"/>
    </row>
    <row r="389" spans="1:13" ht="51" customHeight="1" x14ac:dyDescent="0.25">
      <c r="A389" s="348" t="s">
        <v>73</v>
      </c>
      <c r="B389" s="357" t="s">
        <v>388</v>
      </c>
      <c r="C389" s="205"/>
      <c r="D389" s="209" t="s">
        <v>54</v>
      </c>
      <c r="E389" s="41">
        <f>E390+E391+E392</f>
        <v>0</v>
      </c>
      <c r="F389" s="41">
        <f t="shared" ref="F389:K389" si="310">F390+F391+F392</f>
        <v>1557</v>
      </c>
      <c r="G389" s="41">
        <f t="shared" si="310"/>
        <v>1557</v>
      </c>
      <c r="H389" s="41">
        <f t="shared" si="310"/>
        <v>0</v>
      </c>
      <c r="I389" s="41">
        <f t="shared" si="310"/>
        <v>0</v>
      </c>
      <c r="J389" s="41">
        <f t="shared" si="310"/>
        <v>0</v>
      </c>
      <c r="K389" s="41">
        <f t="shared" si="310"/>
        <v>0</v>
      </c>
      <c r="L389" s="42" t="s">
        <v>306</v>
      </c>
      <c r="M389" s="42"/>
    </row>
    <row r="390" spans="1:13" ht="38.25" x14ac:dyDescent="0.25">
      <c r="A390" s="349"/>
      <c r="B390" s="358"/>
      <c r="C390" s="205" t="s">
        <v>147</v>
      </c>
      <c r="D390" s="88" t="s">
        <v>145</v>
      </c>
      <c r="E390" s="78">
        <v>0</v>
      </c>
      <c r="F390" s="78">
        <f>G390+H390+I390+J390+K390</f>
        <v>1557</v>
      </c>
      <c r="G390" s="78">
        <v>1557</v>
      </c>
      <c r="H390" s="78">
        <v>0</v>
      </c>
      <c r="I390" s="78">
        <v>0</v>
      </c>
      <c r="J390" s="78">
        <v>0</v>
      </c>
      <c r="K390" s="78">
        <v>0</v>
      </c>
      <c r="L390" s="205" t="s">
        <v>306</v>
      </c>
      <c r="M390" s="205"/>
    </row>
    <row r="391" spans="1:13" ht="38.25" x14ac:dyDescent="0.25">
      <c r="A391" s="349"/>
      <c r="B391" s="358"/>
      <c r="C391" s="205" t="s">
        <v>147</v>
      </c>
      <c r="D391" s="88" t="s">
        <v>146</v>
      </c>
      <c r="E391" s="78">
        <v>0</v>
      </c>
      <c r="F391" s="78">
        <f t="shared" ref="F391" si="311">G391+H391+I391+J391+K391</f>
        <v>0</v>
      </c>
      <c r="G391" s="78">
        <v>0</v>
      </c>
      <c r="H391" s="78">
        <v>0</v>
      </c>
      <c r="I391" s="78">
        <v>0</v>
      </c>
      <c r="J391" s="78">
        <v>0</v>
      </c>
      <c r="K391" s="78">
        <v>0</v>
      </c>
      <c r="L391" s="205" t="s">
        <v>306</v>
      </c>
      <c r="M391" s="205"/>
    </row>
    <row r="392" spans="1:13" ht="38.25" x14ac:dyDescent="0.25">
      <c r="A392" s="350"/>
      <c r="B392" s="359"/>
      <c r="C392" s="205" t="s">
        <v>147</v>
      </c>
      <c r="D392" s="88" t="s">
        <v>56</v>
      </c>
      <c r="E392" s="78">
        <v>0</v>
      </c>
      <c r="F392" s="78">
        <f>G392+H392+I392+J392+K392</f>
        <v>0</v>
      </c>
      <c r="G392" s="78">
        <f t="shared" ref="G392" si="312">I392</f>
        <v>0</v>
      </c>
      <c r="H392" s="78">
        <v>0</v>
      </c>
      <c r="I392" s="78">
        <f t="shared" ref="I392" si="313">K392</f>
        <v>0</v>
      </c>
      <c r="J392" s="78">
        <v>0</v>
      </c>
      <c r="K392" s="78">
        <f t="shared" ref="K392" si="314">M392</f>
        <v>0</v>
      </c>
      <c r="L392" s="205" t="s">
        <v>306</v>
      </c>
      <c r="M392" s="205"/>
    </row>
    <row r="393" spans="1:13" ht="38.25" x14ac:dyDescent="0.25">
      <c r="A393" s="348" t="s">
        <v>74</v>
      </c>
      <c r="B393" s="357" t="s">
        <v>387</v>
      </c>
      <c r="C393" s="205"/>
      <c r="D393" s="209" t="s">
        <v>54</v>
      </c>
      <c r="E393" s="41">
        <f>E394+E395+E396</f>
        <v>0</v>
      </c>
      <c r="F393" s="41">
        <f t="shared" ref="F393:K393" si="315">F394+F395+F396</f>
        <v>100</v>
      </c>
      <c r="G393" s="41">
        <f t="shared" si="315"/>
        <v>100</v>
      </c>
      <c r="H393" s="41">
        <f t="shared" si="315"/>
        <v>0</v>
      </c>
      <c r="I393" s="41">
        <f t="shared" si="315"/>
        <v>0</v>
      </c>
      <c r="J393" s="41">
        <f t="shared" si="315"/>
        <v>0</v>
      </c>
      <c r="K393" s="41">
        <f t="shared" si="315"/>
        <v>0</v>
      </c>
      <c r="L393" s="42" t="s">
        <v>306</v>
      </c>
      <c r="M393" s="42"/>
    </row>
    <row r="394" spans="1:13" ht="38.25" x14ac:dyDescent="0.25">
      <c r="A394" s="349"/>
      <c r="B394" s="358"/>
      <c r="C394" s="205" t="s">
        <v>147</v>
      </c>
      <c r="D394" s="88" t="s">
        <v>145</v>
      </c>
      <c r="E394" s="78">
        <v>0</v>
      </c>
      <c r="F394" s="78">
        <f>G394+H394+I394+J394+K394</f>
        <v>100</v>
      </c>
      <c r="G394" s="78">
        <v>100</v>
      </c>
      <c r="H394" s="78">
        <v>0</v>
      </c>
      <c r="I394" s="78">
        <v>0</v>
      </c>
      <c r="J394" s="78">
        <v>0</v>
      </c>
      <c r="K394" s="78">
        <v>0</v>
      </c>
      <c r="L394" s="205" t="s">
        <v>306</v>
      </c>
      <c r="M394" s="205"/>
    </row>
    <row r="395" spans="1:13" ht="38.25" x14ac:dyDescent="0.25">
      <c r="A395" s="349"/>
      <c r="B395" s="358"/>
      <c r="C395" s="205" t="s">
        <v>147</v>
      </c>
      <c r="D395" s="88" t="s">
        <v>146</v>
      </c>
      <c r="E395" s="78">
        <v>0</v>
      </c>
      <c r="F395" s="78">
        <f t="shared" ref="F395" si="316">G395+H395+I395+J395+K395</f>
        <v>0</v>
      </c>
      <c r="G395" s="78">
        <v>0</v>
      </c>
      <c r="H395" s="78">
        <v>0</v>
      </c>
      <c r="I395" s="78">
        <v>0</v>
      </c>
      <c r="J395" s="78">
        <v>0</v>
      </c>
      <c r="K395" s="78">
        <v>0</v>
      </c>
      <c r="L395" s="205" t="s">
        <v>306</v>
      </c>
      <c r="M395" s="205"/>
    </row>
    <row r="396" spans="1:13" ht="38.25" x14ac:dyDescent="0.25">
      <c r="A396" s="350"/>
      <c r="B396" s="359"/>
      <c r="C396" s="205" t="s">
        <v>147</v>
      </c>
      <c r="D396" s="88" t="s">
        <v>56</v>
      </c>
      <c r="E396" s="78">
        <v>0</v>
      </c>
      <c r="F396" s="78">
        <f>G396+H396+I396+J396+K396</f>
        <v>0</v>
      </c>
      <c r="G396" s="78">
        <f t="shared" ref="G396" si="317">I396</f>
        <v>0</v>
      </c>
      <c r="H396" s="78">
        <v>0</v>
      </c>
      <c r="I396" s="78">
        <f t="shared" ref="I396" si="318">K396</f>
        <v>0</v>
      </c>
      <c r="J396" s="78">
        <v>0</v>
      </c>
      <c r="K396" s="78">
        <f t="shared" ref="K396" si="319">M396</f>
        <v>0</v>
      </c>
      <c r="L396" s="205" t="s">
        <v>306</v>
      </c>
      <c r="M396" s="205"/>
    </row>
    <row r="397" spans="1:13" ht="38.25" x14ac:dyDescent="0.25">
      <c r="A397" s="369" t="s">
        <v>314</v>
      </c>
      <c r="B397" s="366" t="s">
        <v>315</v>
      </c>
      <c r="C397" s="76"/>
      <c r="D397" s="35" t="s">
        <v>54</v>
      </c>
      <c r="E397" s="79">
        <f>E398+E399+E400</f>
        <v>0</v>
      </c>
      <c r="F397" s="79">
        <f>F398+F399</f>
        <v>92351</v>
      </c>
      <c r="G397" s="79">
        <f t="shared" ref="G397:K397" si="320">G398+G399</f>
        <v>60000</v>
      </c>
      <c r="H397" s="79">
        <f t="shared" si="320"/>
        <v>32351</v>
      </c>
      <c r="I397" s="79">
        <f t="shared" si="320"/>
        <v>0</v>
      </c>
      <c r="J397" s="79">
        <f t="shared" si="320"/>
        <v>0</v>
      </c>
      <c r="K397" s="79">
        <f t="shared" si="320"/>
        <v>0</v>
      </c>
      <c r="L397" s="35" t="s">
        <v>306</v>
      </c>
      <c r="M397" s="84"/>
    </row>
    <row r="398" spans="1:13" ht="38.25" x14ac:dyDescent="0.25">
      <c r="A398" s="370"/>
      <c r="B398" s="367"/>
      <c r="C398" s="84"/>
      <c r="D398" s="87" t="s">
        <v>145</v>
      </c>
      <c r="E398" s="38">
        <v>0</v>
      </c>
      <c r="F398" s="38">
        <f t="shared" ref="F398:K398" si="321">F402</f>
        <v>42551</v>
      </c>
      <c r="G398" s="38">
        <f t="shared" si="321"/>
        <v>10200</v>
      </c>
      <c r="H398" s="38">
        <f t="shared" si="321"/>
        <v>32351</v>
      </c>
      <c r="I398" s="38">
        <f t="shared" si="321"/>
        <v>0</v>
      </c>
      <c r="J398" s="38">
        <f t="shared" si="321"/>
        <v>0</v>
      </c>
      <c r="K398" s="38">
        <f t="shared" si="321"/>
        <v>0</v>
      </c>
      <c r="L398" s="84" t="s">
        <v>306</v>
      </c>
      <c r="M398" s="84"/>
    </row>
    <row r="399" spans="1:13" ht="38.25" x14ac:dyDescent="0.25">
      <c r="A399" s="370"/>
      <c r="B399" s="367"/>
      <c r="C399" s="84"/>
      <c r="D399" s="94" t="s">
        <v>146</v>
      </c>
      <c r="E399" s="95">
        <v>0</v>
      </c>
      <c r="F399" s="95">
        <f>F403</f>
        <v>49800</v>
      </c>
      <c r="G399" s="95">
        <f t="shared" ref="G399:K399" si="322">G403</f>
        <v>49800</v>
      </c>
      <c r="H399" s="95">
        <f t="shared" si="322"/>
        <v>0</v>
      </c>
      <c r="I399" s="95">
        <f t="shared" si="322"/>
        <v>0</v>
      </c>
      <c r="J399" s="95">
        <f t="shared" si="322"/>
        <v>0</v>
      </c>
      <c r="K399" s="95">
        <f t="shared" si="322"/>
        <v>0</v>
      </c>
      <c r="L399" s="75" t="s">
        <v>306</v>
      </c>
      <c r="M399" s="75"/>
    </row>
    <row r="400" spans="1:13" ht="38.25" x14ac:dyDescent="0.25">
      <c r="A400" s="371"/>
      <c r="B400" s="368"/>
      <c r="C400" s="84"/>
      <c r="D400" s="90" t="s">
        <v>56</v>
      </c>
      <c r="E400" s="44">
        <f>E404</f>
        <v>0</v>
      </c>
      <c r="F400" s="44">
        <f>F404</f>
        <v>0</v>
      </c>
      <c r="G400" s="44">
        <f t="shared" ref="G400:K400" si="323">G404</f>
        <v>0</v>
      </c>
      <c r="H400" s="44">
        <f t="shared" si="323"/>
        <v>0</v>
      </c>
      <c r="I400" s="44">
        <f t="shared" si="323"/>
        <v>0</v>
      </c>
      <c r="J400" s="44">
        <f t="shared" si="323"/>
        <v>0</v>
      </c>
      <c r="K400" s="44">
        <f t="shared" si="323"/>
        <v>0</v>
      </c>
      <c r="L400" s="43" t="s">
        <v>306</v>
      </c>
      <c r="M400" s="43"/>
    </row>
    <row r="401" spans="1:14" ht="52.9" customHeight="1" x14ac:dyDescent="0.25">
      <c r="A401" s="380" t="s">
        <v>263</v>
      </c>
      <c r="B401" s="383" t="s">
        <v>198</v>
      </c>
      <c r="C401" s="192"/>
      <c r="D401" s="89" t="s">
        <v>54</v>
      </c>
      <c r="E401" s="29">
        <f>E402+E403+E404</f>
        <v>0</v>
      </c>
      <c r="F401" s="41">
        <f t="shared" ref="F401:K401" si="324">F402+F403+F404</f>
        <v>92351</v>
      </c>
      <c r="G401" s="41">
        <f t="shared" si="324"/>
        <v>60000</v>
      </c>
      <c r="H401" s="41">
        <f t="shared" si="324"/>
        <v>32351</v>
      </c>
      <c r="I401" s="29">
        <f t="shared" si="324"/>
        <v>0</v>
      </c>
      <c r="J401" s="29">
        <f t="shared" si="324"/>
        <v>0</v>
      </c>
      <c r="K401" s="29">
        <f t="shared" si="324"/>
        <v>0</v>
      </c>
      <c r="L401" s="42" t="s">
        <v>306</v>
      </c>
      <c r="M401" s="42"/>
    </row>
    <row r="402" spans="1:14" ht="38.25" x14ac:dyDescent="0.25">
      <c r="A402" s="381"/>
      <c r="B402" s="384"/>
      <c r="C402" s="192" t="s">
        <v>147</v>
      </c>
      <c r="D402" s="110" t="s">
        <v>145</v>
      </c>
      <c r="E402" s="85">
        <v>0</v>
      </c>
      <c r="F402" s="78">
        <f>G402+H402+I402+J402+K402</f>
        <v>42551</v>
      </c>
      <c r="G402" s="78">
        <v>10200</v>
      </c>
      <c r="H402" s="78">
        <v>32351</v>
      </c>
      <c r="I402" s="85">
        <v>0</v>
      </c>
      <c r="J402" s="85">
        <v>0</v>
      </c>
      <c r="K402" s="85">
        <v>0</v>
      </c>
      <c r="L402" s="193" t="s">
        <v>306</v>
      </c>
      <c r="M402" s="193"/>
    </row>
    <row r="403" spans="1:14" ht="38.25" x14ac:dyDescent="0.25">
      <c r="A403" s="381"/>
      <c r="B403" s="384"/>
      <c r="C403" s="192" t="s">
        <v>147</v>
      </c>
      <c r="D403" s="110" t="s">
        <v>146</v>
      </c>
      <c r="E403" s="85">
        <v>0</v>
      </c>
      <c r="F403" s="78">
        <f t="shared" ref="F403" si="325">G403+H403+I403+J403+K403</f>
        <v>49800</v>
      </c>
      <c r="G403" s="78">
        <v>49800</v>
      </c>
      <c r="H403" s="78">
        <v>0</v>
      </c>
      <c r="I403" s="85">
        <v>0</v>
      </c>
      <c r="J403" s="85">
        <v>0</v>
      </c>
      <c r="K403" s="85">
        <v>0</v>
      </c>
      <c r="L403" s="193" t="s">
        <v>306</v>
      </c>
      <c r="M403" s="193"/>
    </row>
    <row r="404" spans="1:14" ht="38.25" x14ac:dyDescent="0.25">
      <c r="A404" s="382"/>
      <c r="B404" s="385"/>
      <c r="C404" s="193" t="s">
        <v>147</v>
      </c>
      <c r="D404" s="88" t="s">
        <v>56</v>
      </c>
      <c r="E404" s="85">
        <v>0</v>
      </c>
      <c r="F404" s="78">
        <f>G404+H404+I404+J404+K404</f>
        <v>0</v>
      </c>
      <c r="G404" s="78">
        <f t="shared" ref="G404" si="326">I404</f>
        <v>0</v>
      </c>
      <c r="H404" s="78">
        <v>0</v>
      </c>
      <c r="I404" s="85">
        <f t="shared" ref="I404" si="327">K404</f>
        <v>0</v>
      </c>
      <c r="J404" s="85">
        <v>0</v>
      </c>
      <c r="K404" s="85">
        <f t="shared" ref="K404" si="328">M404</f>
        <v>0</v>
      </c>
      <c r="L404" s="193" t="s">
        <v>306</v>
      </c>
      <c r="M404" s="193"/>
    </row>
    <row r="405" spans="1:14" ht="31.5" customHeight="1" x14ac:dyDescent="0.25">
      <c r="A405" s="422" t="s">
        <v>57</v>
      </c>
      <c r="B405" s="423"/>
      <c r="C405" s="84"/>
      <c r="D405" s="91" t="s">
        <v>54</v>
      </c>
      <c r="E405" s="79">
        <f t="shared" ref="E405:K405" si="329">E406+E407+E408</f>
        <v>0</v>
      </c>
      <c r="F405" s="79">
        <f t="shared" si="329"/>
        <v>272212.8</v>
      </c>
      <c r="G405" s="79">
        <f t="shared" si="329"/>
        <v>134824.29999999999</v>
      </c>
      <c r="H405" s="79">
        <f t="shared" si="329"/>
        <v>134388.5</v>
      </c>
      <c r="I405" s="79">
        <f t="shared" si="329"/>
        <v>1000</v>
      </c>
      <c r="J405" s="79">
        <f t="shared" si="329"/>
        <v>1000</v>
      </c>
      <c r="K405" s="79">
        <f t="shared" si="329"/>
        <v>1000</v>
      </c>
      <c r="L405" s="35"/>
      <c r="M405" s="35"/>
    </row>
    <row r="406" spans="1:14" ht="38.25" x14ac:dyDescent="0.25">
      <c r="A406" s="424"/>
      <c r="B406" s="425"/>
      <c r="C406" s="84"/>
      <c r="D406" s="91" t="s">
        <v>145</v>
      </c>
      <c r="E406" s="79">
        <f>E374</f>
        <v>0</v>
      </c>
      <c r="F406" s="79">
        <f t="shared" ref="F406:K408" si="330">F374+F382+F398</f>
        <v>50410.5</v>
      </c>
      <c r="G406" s="79">
        <f t="shared" si="330"/>
        <v>14059.5</v>
      </c>
      <c r="H406" s="79">
        <f t="shared" si="330"/>
        <v>33351</v>
      </c>
      <c r="I406" s="79">
        <f t="shared" si="330"/>
        <v>1000</v>
      </c>
      <c r="J406" s="79">
        <f t="shared" si="330"/>
        <v>1000</v>
      </c>
      <c r="K406" s="79">
        <f t="shared" si="330"/>
        <v>1000</v>
      </c>
      <c r="L406" s="84"/>
      <c r="M406" s="84"/>
      <c r="N406" s="17"/>
    </row>
    <row r="407" spans="1:14" ht="38.25" x14ac:dyDescent="0.25">
      <c r="A407" s="424"/>
      <c r="B407" s="425"/>
      <c r="C407" s="84"/>
      <c r="D407" s="92" t="s">
        <v>146</v>
      </c>
      <c r="E407" s="46">
        <f>E375</f>
        <v>0</v>
      </c>
      <c r="F407" s="46">
        <f t="shared" si="330"/>
        <v>221802.3</v>
      </c>
      <c r="G407" s="46">
        <f t="shared" si="330"/>
        <v>120764.8</v>
      </c>
      <c r="H407" s="46">
        <f t="shared" si="330"/>
        <v>101037.5</v>
      </c>
      <c r="I407" s="46">
        <f t="shared" si="330"/>
        <v>0</v>
      </c>
      <c r="J407" s="46">
        <f t="shared" si="330"/>
        <v>0</v>
      </c>
      <c r="K407" s="46">
        <f t="shared" si="330"/>
        <v>0</v>
      </c>
      <c r="L407" s="75"/>
      <c r="M407" s="75"/>
    </row>
    <row r="408" spans="1:14" ht="38.25" x14ac:dyDescent="0.25">
      <c r="A408" s="426"/>
      <c r="B408" s="427"/>
      <c r="C408" s="84"/>
      <c r="D408" s="93" t="s">
        <v>56</v>
      </c>
      <c r="E408" s="49">
        <f>E376</f>
        <v>0</v>
      </c>
      <c r="F408" s="49">
        <f t="shared" si="330"/>
        <v>0</v>
      </c>
      <c r="G408" s="49">
        <f t="shared" si="330"/>
        <v>0</v>
      </c>
      <c r="H408" s="49">
        <f t="shared" si="330"/>
        <v>0</v>
      </c>
      <c r="I408" s="49">
        <f t="shared" si="330"/>
        <v>0</v>
      </c>
      <c r="J408" s="49">
        <f t="shared" si="330"/>
        <v>0</v>
      </c>
      <c r="K408" s="49">
        <f t="shared" si="330"/>
        <v>0</v>
      </c>
      <c r="L408" s="43"/>
      <c r="M408" s="43"/>
    </row>
    <row r="409" spans="1:14" ht="28.5" customHeight="1" x14ac:dyDescent="0.25">
      <c r="A409" s="419" t="s">
        <v>296</v>
      </c>
      <c r="B409" s="420"/>
      <c r="C409" s="420"/>
      <c r="D409" s="420"/>
      <c r="E409" s="420"/>
      <c r="F409" s="420"/>
      <c r="G409" s="420"/>
      <c r="H409" s="420"/>
      <c r="I409" s="420"/>
      <c r="J409" s="420"/>
      <c r="K409" s="420"/>
      <c r="L409" s="420"/>
      <c r="M409" s="421"/>
    </row>
    <row r="410" spans="1:14" ht="36" customHeight="1" x14ac:dyDescent="0.25">
      <c r="A410" s="369" t="s">
        <v>250</v>
      </c>
      <c r="B410" s="399" t="s">
        <v>258</v>
      </c>
      <c r="C410" s="98"/>
      <c r="D410" s="35" t="s">
        <v>54</v>
      </c>
      <c r="E410" s="79">
        <f>E411+E412+E413</f>
        <v>5793.2999999999993</v>
      </c>
      <c r="F410" s="79">
        <f t="shared" ref="F410:K410" si="331">F411+F412+F413</f>
        <v>29531.1</v>
      </c>
      <c r="G410" s="79">
        <f t="shared" si="331"/>
        <v>5619.1</v>
      </c>
      <c r="H410" s="79">
        <f t="shared" si="331"/>
        <v>5978</v>
      </c>
      <c r="I410" s="79">
        <f t="shared" si="331"/>
        <v>5978</v>
      </c>
      <c r="J410" s="79">
        <f t="shared" si="331"/>
        <v>5978</v>
      </c>
      <c r="K410" s="79">
        <f t="shared" si="331"/>
        <v>5978</v>
      </c>
      <c r="L410" s="84"/>
      <c r="M410" s="84"/>
    </row>
    <row r="411" spans="1:14" ht="38.25" x14ac:dyDescent="0.25">
      <c r="A411" s="370"/>
      <c r="B411" s="400"/>
      <c r="C411" s="84"/>
      <c r="D411" s="84" t="s">
        <v>133</v>
      </c>
      <c r="E411" s="38">
        <f>E415+E419+E423+E427+E431</f>
        <v>5793.2999999999993</v>
      </c>
      <c r="F411" s="38">
        <f>F415+F419+F423+F427+F431+F435</f>
        <v>29531.1</v>
      </c>
      <c r="G411" s="38">
        <f>G415+G419+G423+G427+G431+G435</f>
        <v>5619.1</v>
      </c>
      <c r="H411" s="38">
        <f t="shared" ref="H411:K411" si="332">H415+H419+H423+H427+H431+H435</f>
        <v>5978</v>
      </c>
      <c r="I411" s="38">
        <f t="shared" si="332"/>
        <v>5978</v>
      </c>
      <c r="J411" s="38">
        <f t="shared" si="332"/>
        <v>5978</v>
      </c>
      <c r="K411" s="38">
        <f t="shared" si="332"/>
        <v>5978</v>
      </c>
      <c r="L411" s="87"/>
      <c r="M411" s="84"/>
    </row>
    <row r="412" spans="1:14" ht="38.25" x14ac:dyDescent="0.25">
      <c r="A412" s="370"/>
      <c r="B412" s="400"/>
      <c r="C412" s="84"/>
      <c r="D412" s="94" t="s">
        <v>146</v>
      </c>
      <c r="E412" s="95">
        <f>E416+E420+E424+E428</f>
        <v>0</v>
      </c>
      <c r="F412" s="95">
        <f t="shared" ref="F412:K412" si="333">F416+F420+F424+F428</f>
        <v>0</v>
      </c>
      <c r="G412" s="95">
        <f t="shared" si="333"/>
        <v>0</v>
      </c>
      <c r="H412" s="95">
        <f t="shared" si="333"/>
        <v>0</v>
      </c>
      <c r="I412" s="95">
        <f t="shared" si="333"/>
        <v>0</v>
      </c>
      <c r="J412" s="95">
        <f t="shared" si="333"/>
        <v>0</v>
      </c>
      <c r="K412" s="95">
        <f t="shared" si="333"/>
        <v>0</v>
      </c>
      <c r="L412" s="99"/>
      <c r="M412" s="75"/>
    </row>
    <row r="413" spans="1:14" ht="38.25" x14ac:dyDescent="0.25">
      <c r="A413" s="371"/>
      <c r="B413" s="401"/>
      <c r="C413" s="84"/>
      <c r="D413" s="90" t="s">
        <v>56</v>
      </c>
      <c r="E413" s="44">
        <f>E417+E421+E425+E429</f>
        <v>0</v>
      </c>
      <c r="F413" s="44">
        <f>F417+F421</f>
        <v>0</v>
      </c>
      <c r="G413" s="44">
        <f t="shared" ref="G413:K413" si="334">G417+G421</f>
        <v>0</v>
      </c>
      <c r="H413" s="44">
        <f t="shared" si="334"/>
        <v>0</v>
      </c>
      <c r="I413" s="44">
        <f t="shared" si="334"/>
        <v>0</v>
      </c>
      <c r="J413" s="44">
        <f t="shared" si="334"/>
        <v>0</v>
      </c>
      <c r="K413" s="44">
        <f t="shared" si="334"/>
        <v>0</v>
      </c>
      <c r="L413" s="100"/>
      <c r="M413" s="43"/>
    </row>
    <row r="414" spans="1:14" ht="51" x14ac:dyDescent="0.25">
      <c r="A414" s="380" t="s">
        <v>76</v>
      </c>
      <c r="B414" s="357" t="s">
        <v>354</v>
      </c>
      <c r="C414" s="199"/>
      <c r="D414" s="89" t="s">
        <v>54</v>
      </c>
      <c r="E414" s="29">
        <f>E415+E416+E417</f>
        <v>1693.4</v>
      </c>
      <c r="F414" s="29">
        <f t="shared" ref="F414:K414" si="335">F415+F416+F417</f>
        <v>7102.2</v>
      </c>
      <c r="G414" s="29">
        <f t="shared" si="335"/>
        <v>1414.2</v>
      </c>
      <c r="H414" s="29">
        <f t="shared" si="335"/>
        <v>1422</v>
      </c>
      <c r="I414" s="29">
        <f t="shared" si="335"/>
        <v>1422</v>
      </c>
      <c r="J414" s="29">
        <f t="shared" si="335"/>
        <v>1422</v>
      </c>
      <c r="K414" s="29">
        <f t="shared" si="335"/>
        <v>1422</v>
      </c>
      <c r="L414" s="42" t="s">
        <v>391</v>
      </c>
      <c r="M414" s="42"/>
    </row>
    <row r="415" spans="1:14" ht="51" x14ac:dyDescent="0.25">
      <c r="A415" s="381"/>
      <c r="B415" s="358"/>
      <c r="C415" s="199" t="s">
        <v>147</v>
      </c>
      <c r="D415" s="110" t="s">
        <v>145</v>
      </c>
      <c r="E415" s="85">
        <v>1693.4</v>
      </c>
      <c r="F415" s="85">
        <f>G415+H415+I415+J415+K415</f>
        <v>7102.2</v>
      </c>
      <c r="G415" s="85">
        <v>1414.2</v>
      </c>
      <c r="H415" s="85">
        <v>1422</v>
      </c>
      <c r="I415" s="85">
        <v>1422</v>
      </c>
      <c r="J415" s="85">
        <v>1422</v>
      </c>
      <c r="K415" s="85">
        <v>1422</v>
      </c>
      <c r="L415" s="200" t="s">
        <v>391</v>
      </c>
      <c r="M415" s="200"/>
    </row>
    <row r="416" spans="1:14" ht="51" x14ac:dyDescent="0.25">
      <c r="A416" s="381"/>
      <c r="B416" s="358"/>
      <c r="C416" s="199" t="s">
        <v>147</v>
      </c>
      <c r="D416" s="110" t="s">
        <v>146</v>
      </c>
      <c r="E416" s="85">
        <f>G416</f>
        <v>0</v>
      </c>
      <c r="F416" s="85">
        <f>G416+H416+I416+J416+K416</f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200" t="s">
        <v>391</v>
      </c>
      <c r="M416" s="200"/>
    </row>
    <row r="417" spans="1:13" ht="51" x14ac:dyDescent="0.25">
      <c r="A417" s="382"/>
      <c r="B417" s="359"/>
      <c r="C417" s="200" t="s">
        <v>147</v>
      </c>
      <c r="D417" s="88" t="s">
        <v>56</v>
      </c>
      <c r="E417" s="78">
        <f>G417</f>
        <v>0</v>
      </c>
      <c r="F417" s="78">
        <f t="shared" ref="F417" si="336">G417+H417+I417+J417+K417</f>
        <v>0</v>
      </c>
      <c r="G417" s="78">
        <v>0</v>
      </c>
      <c r="H417" s="78">
        <v>0</v>
      </c>
      <c r="I417" s="78">
        <v>0</v>
      </c>
      <c r="J417" s="78">
        <v>0</v>
      </c>
      <c r="K417" s="78">
        <v>0</v>
      </c>
      <c r="L417" s="200" t="s">
        <v>391</v>
      </c>
      <c r="M417" s="200"/>
    </row>
    <row r="418" spans="1:13" ht="51" x14ac:dyDescent="0.25">
      <c r="A418" s="380" t="s">
        <v>71</v>
      </c>
      <c r="B418" s="357" t="s">
        <v>392</v>
      </c>
      <c r="C418" s="199"/>
      <c r="D418" s="89" t="s">
        <v>54</v>
      </c>
      <c r="E418" s="29">
        <f>E419+E420+E421</f>
        <v>1356</v>
      </c>
      <c r="F418" s="29">
        <f t="shared" ref="F418:K418" si="337">F419+F420+F421</f>
        <v>4956</v>
      </c>
      <c r="G418" s="29">
        <f t="shared" si="337"/>
        <v>1356</v>
      </c>
      <c r="H418" s="29">
        <f t="shared" si="337"/>
        <v>900</v>
      </c>
      <c r="I418" s="29">
        <f t="shared" si="337"/>
        <v>900</v>
      </c>
      <c r="J418" s="29">
        <f t="shared" si="337"/>
        <v>900</v>
      </c>
      <c r="K418" s="29">
        <f t="shared" si="337"/>
        <v>900</v>
      </c>
      <c r="L418" s="42" t="s">
        <v>391</v>
      </c>
      <c r="M418" s="42"/>
    </row>
    <row r="419" spans="1:13" ht="51" x14ac:dyDescent="0.25">
      <c r="A419" s="381"/>
      <c r="B419" s="358"/>
      <c r="C419" s="199" t="s">
        <v>147</v>
      </c>
      <c r="D419" s="110" t="s">
        <v>145</v>
      </c>
      <c r="E419" s="85">
        <f>G419</f>
        <v>1356</v>
      </c>
      <c r="F419" s="78">
        <f>G419+H419+I419+J419+K419</f>
        <v>4956</v>
      </c>
      <c r="G419" s="78">
        <v>1356</v>
      </c>
      <c r="H419" s="85">
        <v>900</v>
      </c>
      <c r="I419" s="85">
        <v>900</v>
      </c>
      <c r="J419" s="85">
        <v>900</v>
      </c>
      <c r="K419" s="85">
        <v>900</v>
      </c>
      <c r="L419" s="200" t="s">
        <v>391</v>
      </c>
      <c r="M419" s="200"/>
    </row>
    <row r="420" spans="1:13" ht="51" x14ac:dyDescent="0.25">
      <c r="A420" s="381"/>
      <c r="B420" s="358"/>
      <c r="C420" s="199" t="s">
        <v>147</v>
      </c>
      <c r="D420" s="110" t="s">
        <v>146</v>
      </c>
      <c r="E420" s="85">
        <f>G420</f>
        <v>0</v>
      </c>
      <c r="F420" s="85">
        <f>G420+H420+I420+J420+K420</f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200" t="s">
        <v>391</v>
      </c>
      <c r="M420" s="200"/>
    </row>
    <row r="421" spans="1:13" ht="51" x14ac:dyDescent="0.25">
      <c r="A421" s="382"/>
      <c r="B421" s="359"/>
      <c r="C421" s="200" t="s">
        <v>147</v>
      </c>
      <c r="D421" s="88" t="s">
        <v>56</v>
      </c>
      <c r="E421" s="78">
        <f>G421</f>
        <v>0</v>
      </c>
      <c r="F421" s="78">
        <f t="shared" ref="F421" si="338">G421+H421+I421+J421+K421</f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200" t="s">
        <v>391</v>
      </c>
      <c r="M421" s="200"/>
    </row>
    <row r="422" spans="1:13" ht="51" x14ac:dyDescent="0.25">
      <c r="A422" s="380" t="s">
        <v>153</v>
      </c>
      <c r="B422" s="357" t="s">
        <v>393</v>
      </c>
      <c r="C422" s="199"/>
      <c r="D422" s="89" t="s">
        <v>54</v>
      </c>
      <c r="E422" s="29">
        <f>E423+E424+E425</f>
        <v>1300</v>
      </c>
      <c r="F422" s="29">
        <f t="shared" ref="F422:K422" si="339">F423+F424+F425</f>
        <v>6500</v>
      </c>
      <c r="G422" s="29">
        <f t="shared" si="339"/>
        <v>1300</v>
      </c>
      <c r="H422" s="29">
        <f t="shared" si="339"/>
        <v>1300</v>
      </c>
      <c r="I422" s="29">
        <f t="shared" si="339"/>
        <v>1300</v>
      </c>
      <c r="J422" s="29">
        <f t="shared" si="339"/>
        <v>1300</v>
      </c>
      <c r="K422" s="29">
        <f t="shared" si="339"/>
        <v>1300</v>
      </c>
      <c r="L422" s="42" t="s">
        <v>391</v>
      </c>
      <c r="M422" s="42"/>
    </row>
    <row r="423" spans="1:13" ht="51" x14ac:dyDescent="0.25">
      <c r="A423" s="381"/>
      <c r="B423" s="358"/>
      <c r="C423" s="199" t="s">
        <v>147</v>
      </c>
      <c r="D423" s="110" t="s">
        <v>145</v>
      </c>
      <c r="E423" s="85">
        <f>G423</f>
        <v>1300</v>
      </c>
      <c r="F423" s="85">
        <f>G423+H423+I423+J423+K423</f>
        <v>6500</v>
      </c>
      <c r="G423" s="85">
        <v>1300</v>
      </c>
      <c r="H423" s="85">
        <v>1300</v>
      </c>
      <c r="I423" s="85">
        <v>1300</v>
      </c>
      <c r="J423" s="85">
        <v>1300</v>
      </c>
      <c r="K423" s="85">
        <v>1300</v>
      </c>
      <c r="L423" s="200" t="s">
        <v>391</v>
      </c>
      <c r="M423" s="200"/>
    </row>
    <row r="424" spans="1:13" ht="51" x14ac:dyDescent="0.25">
      <c r="A424" s="381"/>
      <c r="B424" s="358"/>
      <c r="C424" s="199" t="s">
        <v>147</v>
      </c>
      <c r="D424" s="110" t="s">
        <v>146</v>
      </c>
      <c r="E424" s="85">
        <f>G424</f>
        <v>0</v>
      </c>
      <c r="F424" s="85">
        <f>G424+H424+I424+J424+K424</f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200" t="s">
        <v>391</v>
      </c>
      <c r="M424" s="200"/>
    </row>
    <row r="425" spans="1:13" ht="51" x14ac:dyDescent="0.25">
      <c r="A425" s="382"/>
      <c r="B425" s="359"/>
      <c r="C425" s="200" t="s">
        <v>147</v>
      </c>
      <c r="D425" s="88" t="s">
        <v>56</v>
      </c>
      <c r="E425" s="78">
        <f>G425</f>
        <v>0</v>
      </c>
      <c r="F425" s="78">
        <f t="shared" ref="F425" si="340">G425+H425+I425+J425+K425</f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200" t="s">
        <v>391</v>
      </c>
      <c r="M425" s="200"/>
    </row>
    <row r="426" spans="1:13" ht="51" x14ac:dyDescent="0.25">
      <c r="A426" s="380" t="s">
        <v>154</v>
      </c>
      <c r="B426" s="357" t="s">
        <v>394</v>
      </c>
      <c r="C426" s="229"/>
      <c r="D426" s="209" t="s">
        <v>54</v>
      </c>
      <c r="E426" s="41">
        <f>E427+E428+E429</f>
        <v>396</v>
      </c>
      <c r="F426" s="41">
        <f t="shared" ref="F426:K426" si="341">F427+F428+F429</f>
        <v>2396</v>
      </c>
      <c r="G426" s="41">
        <f t="shared" si="341"/>
        <v>396</v>
      </c>
      <c r="H426" s="41">
        <f t="shared" si="341"/>
        <v>500</v>
      </c>
      <c r="I426" s="41">
        <f t="shared" si="341"/>
        <v>500</v>
      </c>
      <c r="J426" s="41">
        <f t="shared" si="341"/>
        <v>500</v>
      </c>
      <c r="K426" s="41">
        <f t="shared" si="341"/>
        <v>500</v>
      </c>
      <c r="L426" s="42" t="s">
        <v>391</v>
      </c>
      <c r="M426" s="42"/>
    </row>
    <row r="427" spans="1:13" ht="51" x14ac:dyDescent="0.25">
      <c r="A427" s="381"/>
      <c r="B427" s="358"/>
      <c r="C427" s="229" t="s">
        <v>147</v>
      </c>
      <c r="D427" s="88" t="s">
        <v>145</v>
      </c>
      <c r="E427" s="78">
        <f>G427</f>
        <v>396</v>
      </c>
      <c r="F427" s="78">
        <f>G427+H427+I427+J427+K427</f>
        <v>2396</v>
      </c>
      <c r="G427" s="78">
        <v>396</v>
      </c>
      <c r="H427" s="78">
        <v>500</v>
      </c>
      <c r="I427" s="78">
        <v>500</v>
      </c>
      <c r="J427" s="78">
        <v>500</v>
      </c>
      <c r="K427" s="78">
        <v>500</v>
      </c>
      <c r="L427" s="229" t="s">
        <v>391</v>
      </c>
      <c r="M427" s="229"/>
    </row>
    <row r="428" spans="1:13" ht="51" x14ac:dyDescent="0.25">
      <c r="A428" s="381"/>
      <c r="B428" s="358"/>
      <c r="C428" s="229" t="s">
        <v>147</v>
      </c>
      <c r="D428" s="88" t="s">
        <v>146</v>
      </c>
      <c r="E428" s="78">
        <f>G428</f>
        <v>0</v>
      </c>
      <c r="F428" s="78">
        <f>G428+H428+I428+J428+K428</f>
        <v>0</v>
      </c>
      <c r="G428" s="78">
        <v>0</v>
      </c>
      <c r="H428" s="78">
        <v>0</v>
      </c>
      <c r="I428" s="78">
        <v>0</v>
      </c>
      <c r="J428" s="78">
        <v>0</v>
      </c>
      <c r="K428" s="78">
        <v>0</v>
      </c>
      <c r="L428" s="229" t="s">
        <v>391</v>
      </c>
      <c r="M428" s="229"/>
    </row>
    <row r="429" spans="1:13" ht="51" x14ac:dyDescent="0.25">
      <c r="A429" s="382"/>
      <c r="B429" s="359"/>
      <c r="C429" s="229" t="s">
        <v>147</v>
      </c>
      <c r="D429" s="88" t="s">
        <v>56</v>
      </c>
      <c r="E429" s="78">
        <f>G429</f>
        <v>0</v>
      </c>
      <c r="F429" s="78">
        <f t="shared" ref="F429" si="342">G429+H429+I429+J429+K429</f>
        <v>0</v>
      </c>
      <c r="G429" s="78">
        <v>0</v>
      </c>
      <c r="H429" s="78">
        <v>0</v>
      </c>
      <c r="I429" s="78">
        <v>0</v>
      </c>
      <c r="J429" s="78">
        <v>0</v>
      </c>
      <c r="K429" s="78">
        <v>0</v>
      </c>
      <c r="L429" s="229" t="s">
        <v>391</v>
      </c>
      <c r="M429" s="229"/>
    </row>
    <row r="430" spans="1:13" ht="51" x14ac:dyDescent="0.25">
      <c r="A430" s="380" t="s">
        <v>155</v>
      </c>
      <c r="B430" s="357" t="s">
        <v>466</v>
      </c>
      <c r="C430" s="229"/>
      <c r="D430" s="209" t="s">
        <v>54</v>
      </c>
      <c r="E430" s="41">
        <f>E431+E432+E433</f>
        <v>1047.9000000000001</v>
      </c>
      <c r="F430" s="41">
        <f t="shared" ref="F430:K430" si="343">F431+F432+F433</f>
        <v>8471.9</v>
      </c>
      <c r="G430" s="41">
        <f t="shared" si="343"/>
        <v>1047.9000000000001</v>
      </c>
      <c r="H430" s="41">
        <f t="shared" si="343"/>
        <v>1856</v>
      </c>
      <c r="I430" s="41">
        <f t="shared" si="343"/>
        <v>1856</v>
      </c>
      <c r="J430" s="41">
        <f t="shared" si="343"/>
        <v>1856</v>
      </c>
      <c r="K430" s="41">
        <f t="shared" si="343"/>
        <v>1856</v>
      </c>
      <c r="L430" s="42" t="s">
        <v>391</v>
      </c>
      <c r="M430" s="42"/>
    </row>
    <row r="431" spans="1:13" ht="51" x14ac:dyDescent="0.25">
      <c r="A431" s="381"/>
      <c r="B431" s="358"/>
      <c r="C431" s="229" t="s">
        <v>147</v>
      </c>
      <c r="D431" s="88" t="s">
        <v>145</v>
      </c>
      <c r="E431" s="78">
        <f>G431</f>
        <v>1047.9000000000001</v>
      </c>
      <c r="F431" s="78">
        <f>G431+H431+I431+J431+K431</f>
        <v>8471.9</v>
      </c>
      <c r="G431" s="78">
        <f>1547.9-500</f>
        <v>1047.9000000000001</v>
      </c>
      <c r="H431" s="78">
        <v>1856</v>
      </c>
      <c r="I431" s="78">
        <v>1856</v>
      </c>
      <c r="J431" s="78">
        <v>1856</v>
      </c>
      <c r="K431" s="78">
        <v>1856</v>
      </c>
      <c r="L431" s="229" t="s">
        <v>391</v>
      </c>
      <c r="M431" s="229"/>
    </row>
    <row r="432" spans="1:13" ht="51" x14ac:dyDescent="0.25">
      <c r="A432" s="381"/>
      <c r="B432" s="358"/>
      <c r="C432" s="229" t="s">
        <v>147</v>
      </c>
      <c r="D432" s="88" t="s">
        <v>146</v>
      </c>
      <c r="E432" s="78">
        <f>G432</f>
        <v>0</v>
      </c>
      <c r="F432" s="78">
        <f>G432+H432+I432+J432+K432</f>
        <v>0</v>
      </c>
      <c r="G432" s="78">
        <v>0</v>
      </c>
      <c r="H432" s="78">
        <v>0</v>
      </c>
      <c r="I432" s="78">
        <v>0</v>
      </c>
      <c r="J432" s="78">
        <v>0</v>
      </c>
      <c r="K432" s="78">
        <v>0</v>
      </c>
      <c r="L432" s="229" t="s">
        <v>391</v>
      </c>
      <c r="M432" s="229"/>
    </row>
    <row r="433" spans="1:13" ht="51" x14ac:dyDescent="0.25">
      <c r="A433" s="382"/>
      <c r="B433" s="359"/>
      <c r="C433" s="229" t="s">
        <v>147</v>
      </c>
      <c r="D433" s="88" t="s">
        <v>56</v>
      </c>
      <c r="E433" s="78">
        <f>G433</f>
        <v>0</v>
      </c>
      <c r="F433" s="78">
        <f t="shared" ref="F433" si="344">G433+H433+I433+J433+K433</f>
        <v>0</v>
      </c>
      <c r="G433" s="78">
        <v>0</v>
      </c>
      <c r="H433" s="78">
        <v>0</v>
      </c>
      <c r="I433" s="78">
        <v>0</v>
      </c>
      <c r="J433" s="78">
        <v>0</v>
      </c>
      <c r="K433" s="78">
        <v>0</v>
      </c>
      <c r="L433" s="229" t="s">
        <v>391</v>
      </c>
      <c r="M433" s="229"/>
    </row>
    <row r="434" spans="1:13" ht="63.75" customHeight="1" x14ac:dyDescent="0.25">
      <c r="A434" s="348" t="s">
        <v>68</v>
      </c>
      <c r="B434" s="428" t="s">
        <v>464</v>
      </c>
      <c r="C434" s="122"/>
      <c r="D434" s="232" t="s">
        <v>54</v>
      </c>
      <c r="E434" s="233">
        <f>E435+E436+E437</f>
        <v>105</v>
      </c>
      <c r="F434" s="233">
        <f>G434+H434+I434+J434+K434</f>
        <v>105</v>
      </c>
      <c r="G434" s="233">
        <f t="shared" ref="G434:K434" si="345">G435+G436+G437</f>
        <v>105</v>
      </c>
      <c r="H434" s="233">
        <f t="shared" si="345"/>
        <v>0</v>
      </c>
      <c r="I434" s="233">
        <f t="shared" si="345"/>
        <v>0</v>
      </c>
      <c r="J434" s="233">
        <f t="shared" si="345"/>
        <v>0</v>
      </c>
      <c r="K434" s="233">
        <f t="shared" si="345"/>
        <v>0</v>
      </c>
      <c r="L434" s="183" t="s">
        <v>391</v>
      </c>
      <c r="M434" s="234"/>
    </row>
    <row r="435" spans="1:13" ht="51" x14ac:dyDescent="0.25">
      <c r="A435" s="349"/>
      <c r="B435" s="429"/>
      <c r="C435" s="122" t="s">
        <v>147</v>
      </c>
      <c r="D435" s="230" t="s">
        <v>145</v>
      </c>
      <c r="E435" s="235">
        <v>105</v>
      </c>
      <c r="F435" s="235">
        <f>G435+H435+I435+J435+K435</f>
        <v>105</v>
      </c>
      <c r="G435" s="235">
        <v>105</v>
      </c>
      <c r="H435" s="235">
        <v>0</v>
      </c>
      <c r="I435" s="235">
        <v>0</v>
      </c>
      <c r="J435" s="235">
        <v>0</v>
      </c>
      <c r="K435" s="235">
        <v>0</v>
      </c>
      <c r="L435" s="122" t="s">
        <v>391</v>
      </c>
      <c r="M435" s="234"/>
    </row>
    <row r="436" spans="1:13" ht="51" x14ac:dyDescent="0.25">
      <c r="A436" s="349"/>
      <c r="B436" s="429"/>
      <c r="C436" s="122" t="s">
        <v>147</v>
      </c>
      <c r="D436" s="230" t="s">
        <v>146</v>
      </c>
      <c r="E436" s="235">
        <f>G436</f>
        <v>0</v>
      </c>
      <c r="F436" s="235">
        <f>G436+H436+I436+J436+K436</f>
        <v>0</v>
      </c>
      <c r="G436" s="235">
        <v>0</v>
      </c>
      <c r="H436" s="235">
        <v>0</v>
      </c>
      <c r="I436" s="235">
        <v>0</v>
      </c>
      <c r="J436" s="235">
        <v>0</v>
      </c>
      <c r="K436" s="235">
        <v>0</v>
      </c>
      <c r="L436" s="122" t="s">
        <v>391</v>
      </c>
      <c r="M436" s="234"/>
    </row>
    <row r="437" spans="1:13" ht="51" x14ac:dyDescent="0.25">
      <c r="A437" s="350"/>
      <c r="B437" s="430"/>
      <c r="C437" s="122" t="s">
        <v>147</v>
      </c>
      <c r="D437" s="230" t="s">
        <v>56</v>
      </c>
      <c r="E437" s="235">
        <f>G437</f>
        <v>0</v>
      </c>
      <c r="F437" s="235">
        <f t="shared" ref="F437" si="346">G437+H437+I437+J437+K437</f>
        <v>0</v>
      </c>
      <c r="G437" s="235">
        <v>0</v>
      </c>
      <c r="H437" s="235">
        <v>0</v>
      </c>
      <c r="I437" s="235">
        <v>0</v>
      </c>
      <c r="J437" s="235">
        <v>0</v>
      </c>
      <c r="K437" s="235">
        <v>0</v>
      </c>
      <c r="L437" s="122" t="s">
        <v>391</v>
      </c>
      <c r="M437" s="234"/>
    </row>
    <row r="438" spans="1:13" ht="28.5" customHeight="1" x14ac:dyDescent="0.25">
      <c r="A438" s="405" t="s">
        <v>265</v>
      </c>
      <c r="B438" s="399" t="s">
        <v>259</v>
      </c>
      <c r="C438" s="399"/>
      <c r="D438" s="35" t="s">
        <v>15</v>
      </c>
      <c r="E438" s="79">
        <f>E439+E440+E441</f>
        <v>2290</v>
      </c>
      <c r="F438" s="79">
        <f t="shared" ref="F438:K438" si="347">F439+F440+F441</f>
        <v>13566</v>
      </c>
      <c r="G438" s="79">
        <f t="shared" si="347"/>
        <v>2290</v>
      </c>
      <c r="H438" s="79">
        <f t="shared" si="347"/>
        <v>2819</v>
      </c>
      <c r="I438" s="79">
        <f t="shared" si="347"/>
        <v>2819</v>
      </c>
      <c r="J438" s="79">
        <f t="shared" si="347"/>
        <v>2819</v>
      </c>
      <c r="K438" s="79">
        <f t="shared" si="347"/>
        <v>2819</v>
      </c>
      <c r="L438" s="84"/>
      <c r="M438" s="84"/>
    </row>
    <row r="439" spans="1:13" ht="38.25" x14ac:dyDescent="0.25">
      <c r="A439" s="406"/>
      <c r="B439" s="400"/>
      <c r="C439" s="400"/>
      <c r="D439" s="84" t="s">
        <v>145</v>
      </c>
      <c r="E439" s="38">
        <f>E443+E447+E451+E455+E459</f>
        <v>2290</v>
      </c>
      <c r="F439" s="38">
        <f t="shared" ref="F439:K439" si="348">F443+F447+F451+F455+F459</f>
        <v>13566</v>
      </c>
      <c r="G439" s="38">
        <f t="shared" si="348"/>
        <v>2290</v>
      </c>
      <c r="H439" s="38">
        <f t="shared" si="348"/>
        <v>2819</v>
      </c>
      <c r="I439" s="38">
        <f t="shared" si="348"/>
        <v>2819</v>
      </c>
      <c r="J439" s="38">
        <f t="shared" si="348"/>
        <v>2819</v>
      </c>
      <c r="K439" s="38">
        <f t="shared" si="348"/>
        <v>2819</v>
      </c>
      <c r="L439" s="84"/>
      <c r="M439" s="84"/>
    </row>
    <row r="440" spans="1:13" ht="38.25" x14ac:dyDescent="0.25">
      <c r="A440" s="406"/>
      <c r="B440" s="400"/>
      <c r="C440" s="400"/>
      <c r="D440" s="94" t="s">
        <v>146</v>
      </c>
      <c r="E440" s="95">
        <f>E444+E448+E452+E456+E460</f>
        <v>0</v>
      </c>
      <c r="F440" s="95">
        <f t="shared" ref="F440:K440" si="349">F444+F448+F452+F456+F460</f>
        <v>0</v>
      </c>
      <c r="G440" s="95">
        <f t="shared" si="349"/>
        <v>0</v>
      </c>
      <c r="H440" s="95">
        <f t="shared" si="349"/>
        <v>0</v>
      </c>
      <c r="I440" s="95">
        <f t="shared" si="349"/>
        <v>0</v>
      </c>
      <c r="J440" s="95">
        <f t="shared" si="349"/>
        <v>0</v>
      </c>
      <c r="K440" s="95">
        <f t="shared" si="349"/>
        <v>0</v>
      </c>
      <c r="L440" s="99"/>
      <c r="M440" s="75"/>
    </row>
    <row r="441" spans="1:13" ht="38.25" x14ac:dyDescent="0.25">
      <c r="A441" s="407"/>
      <c r="B441" s="401"/>
      <c r="C441" s="401"/>
      <c r="D441" s="90" t="s">
        <v>56</v>
      </c>
      <c r="E441" s="44">
        <f>+E445+E449+E453+E457+E461</f>
        <v>0</v>
      </c>
      <c r="F441" s="44">
        <f t="shared" ref="F441:K441" si="350">+F445+F449+F453+F457+F461</f>
        <v>0</v>
      </c>
      <c r="G441" s="44">
        <f t="shared" si="350"/>
        <v>0</v>
      </c>
      <c r="H441" s="44">
        <f t="shared" si="350"/>
        <v>0</v>
      </c>
      <c r="I441" s="44">
        <f t="shared" si="350"/>
        <v>0</v>
      </c>
      <c r="J441" s="44">
        <f t="shared" si="350"/>
        <v>0</v>
      </c>
      <c r="K441" s="44">
        <f t="shared" si="350"/>
        <v>0</v>
      </c>
      <c r="L441" s="100"/>
      <c r="M441" s="43"/>
    </row>
    <row r="442" spans="1:13" ht="51" x14ac:dyDescent="0.25">
      <c r="A442" s="380" t="s">
        <v>72</v>
      </c>
      <c r="B442" s="357" t="s">
        <v>395</v>
      </c>
      <c r="C442" s="199"/>
      <c r="D442" s="89" t="s">
        <v>54</v>
      </c>
      <c r="E442" s="29">
        <f>E443+E444+E445</f>
        <v>0</v>
      </c>
      <c r="F442" s="29">
        <f t="shared" ref="F442:K442" si="351">F443+F444+F445</f>
        <v>800</v>
      </c>
      <c r="G442" s="29">
        <f t="shared" si="351"/>
        <v>0</v>
      </c>
      <c r="H442" s="29">
        <f t="shared" si="351"/>
        <v>200</v>
      </c>
      <c r="I442" s="29">
        <f t="shared" si="351"/>
        <v>200</v>
      </c>
      <c r="J442" s="29">
        <f t="shared" si="351"/>
        <v>200</v>
      </c>
      <c r="K442" s="29">
        <f t="shared" si="351"/>
        <v>200</v>
      </c>
      <c r="L442" s="42" t="s">
        <v>391</v>
      </c>
      <c r="M442" s="42"/>
    </row>
    <row r="443" spans="1:13" ht="51" x14ac:dyDescent="0.25">
      <c r="A443" s="381"/>
      <c r="B443" s="358"/>
      <c r="C443" s="199" t="s">
        <v>147</v>
      </c>
      <c r="D443" s="110" t="s">
        <v>145</v>
      </c>
      <c r="E443" s="85">
        <f>G443</f>
        <v>0</v>
      </c>
      <c r="F443" s="78">
        <f>G443+H443+I443+J443+K443</f>
        <v>800</v>
      </c>
      <c r="G443" s="78">
        <v>0</v>
      </c>
      <c r="H443" s="85">
        <v>200</v>
      </c>
      <c r="I443" s="85">
        <v>200</v>
      </c>
      <c r="J443" s="85">
        <v>200</v>
      </c>
      <c r="K443" s="85">
        <v>200</v>
      </c>
      <c r="L443" s="200" t="s">
        <v>391</v>
      </c>
      <c r="M443" s="200"/>
    </row>
    <row r="444" spans="1:13" ht="51" x14ac:dyDescent="0.25">
      <c r="A444" s="381"/>
      <c r="B444" s="358"/>
      <c r="C444" s="199" t="s">
        <v>147</v>
      </c>
      <c r="D444" s="110" t="s">
        <v>146</v>
      </c>
      <c r="E444" s="85">
        <f>G444</f>
        <v>0</v>
      </c>
      <c r="F444" s="85">
        <f>G444+H444+I444+J444+K444</f>
        <v>0</v>
      </c>
      <c r="G444" s="85">
        <v>0</v>
      </c>
      <c r="H444" s="85">
        <v>0</v>
      </c>
      <c r="I444" s="85">
        <v>0</v>
      </c>
      <c r="J444" s="85">
        <v>0</v>
      </c>
      <c r="K444" s="85">
        <v>0</v>
      </c>
      <c r="L444" s="200" t="s">
        <v>391</v>
      </c>
      <c r="M444" s="200"/>
    </row>
    <row r="445" spans="1:13" ht="51" x14ac:dyDescent="0.25">
      <c r="A445" s="382"/>
      <c r="B445" s="359"/>
      <c r="C445" s="200" t="s">
        <v>147</v>
      </c>
      <c r="D445" s="88" t="s">
        <v>56</v>
      </c>
      <c r="E445" s="78">
        <f>G445</f>
        <v>0</v>
      </c>
      <c r="F445" s="78">
        <f t="shared" ref="F445" si="352">G445+H445+I445+J445+K445</f>
        <v>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200" t="s">
        <v>391</v>
      </c>
      <c r="M445" s="200"/>
    </row>
    <row r="446" spans="1:13" ht="51" x14ac:dyDescent="0.25">
      <c r="A446" s="380" t="s">
        <v>73</v>
      </c>
      <c r="B446" s="357" t="s">
        <v>396</v>
      </c>
      <c r="C446" s="199"/>
      <c r="D446" s="89" t="s">
        <v>54</v>
      </c>
      <c r="E446" s="29">
        <f>E447+E448+E449</f>
        <v>300</v>
      </c>
      <c r="F446" s="29">
        <f t="shared" ref="F446:K446" si="353">F447+F448+F449</f>
        <v>1500</v>
      </c>
      <c r="G446" s="29">
        <f t="shared" si="353"/>
        <v>300</v>
      </c>
      <c r="H446" s="29">
        <f t="shared" si="353"/>
        <v>300</v>
      </c>
      <c r="I446" s="29">
        <f t="shared" si="353"/>
        <v>300</v>
      </c>
      <c r="J446" s="29">
        <f t="shared" si="353"/>
        <v>300</v>
      </c>
      <c r="K446" s="29">
        <f t="shared" si="353"/>
        <v>300</v>
      </c>
      <c r="L446" s="42" t="s">
        <v>391</v>
      </c>
      <c r="M446" s="42"/>
    </row>
    <row r="447" spans="1:13" ht="51" x14ac:dyDescent="0.25">
      <c r="A447" s="381"/>
      <c r="B447" s="358"/>
      <c r="C447" s="199" t="s">
        <v>147</v>
      </c>
      <c r="D447" s="110" t="s">
        <v>145</v>
      </c>
      <c r="E447" s="78">
        <f>G447</f>
        <v>300</v>
      </c>
      <c r="F447" s="78">
        <f>G447+H447+I447+J447+K447</f>
        <v>1500</v>
      </c>
      <c r="G447" s="78">
        <v>300</v>
      </c>
      <c r="H447" s="85">
        <v>300</v>
      </c>
      <c r="I447" s="85">
        <v>300</v>
      </c>
      <c r="J447" s="85">
        <v>300</v>
      </c>
      <c r="K447" s="85">
        <v>300</v>
      </c>
      <c r="L447" s="200" t="s">
        <v>391</v>
      </c>
      <c r="M447" s="200"/>
    </row>
    <row r="448" spans="1:13" ht="51" x14ac:dyDescent="0.25">
      <c r="A448" s="381"/>
      <c r="B448" s="358"/>
      <c r="C448" s="199" t="s">
        <v>147</v>
      </c>
      <c r="D448" s="110" t="s">
        <v>146</v>
      </c>
      <c r="E448" s="78">
        <f>G448</f>
        <v>0</v>
      </c>
      <c r="F448" s="78">
        <f>G448+H448+I448+J448+K448</f>
        <v>0</v>
      </c>
      <c r="G448" s="78">
        <v>0</v>
      </c>
      <c r="H448" s="85">
        <v>0</v>
      </c>
      <c r="I448" s="85">
        <v>0</v>
      </c>
      <c r="J448" s="85">
        <v>0</v>
      </c>
      <c r="K448" s="85">
        <v>0</v>
      </c>
      <c r="L448" s="200" t="s">
        <v>391</v>
      </c>
      <c r="M448" s="200"/>
    </row>
    <row r="449" spans="1:13" ht="51" x14ac:dyDescent="0.25">
      <c r="A449" s="382"/>
      <c r="B449" s="359"/>
      <c r="C449" s="200" t="s">
        <v>147</v>
      </c>
      <c r="D449" s="88" t="s">
        <v>56</v>
      </c>
      <c r="E449" s="78">
        <f>G449</f>
        <v>0</v>
      </c>
      <c r="F449" s="78">
        <f t="shared" ref="F449" si="354">G449+H449+I449+J449+K449</f>
        <v>0</v>
      </c>
      <c r="G449" s="78">
        <v>0</v>
      </c>
      <c r="H449" s="78">
        <v>0</v>
      </c>
      <c r="I449" s="78">
        <v>0</v>
      </c>
      <c r="J449" s="78">
        <v>0</v>
      </c>
      <c r="K449" s="78">
        <v>0</v>
      </c>
      <c r="L449" s="200" t="s">
        <v>391</v>
      </c>
      <c r="M449" s="200"/>
    </row>
    <row r="450" spans="1:13" ht="51" x14ac:dyDescent="0.25">
      <c r="A450" s="380" t="s">
        <v>74</v>
      </c>
      <c r="B450" s="357" t="s">
        <v>469</v>
      </c>
      <c r="C450" s="199"/>
      <c r="D450" s="89" t="s">
        <v>54</v>
      </c>
      <c r="E450" s="41">
        <f>E451+E452+E453</f>
        <v>600</v>
      </c>
      <c r="F450" s="41">
        <f t="shared" ref="F450:K450" si="355">F451+F452+F453</f>
        <v>4200</v>
      </c>
      <c r="G450" s="41">
        <f t="shared" si="355"/>
        <v>600</v>
      </c>
      <c r="H450" s="29">
        <f t="shared" si="355"/>
        <v>900</v>
      </c>
      <c r="I450" s="29">
        <f t="shared" si="355"/>
        <v>900</v>
      </c>
      <c r="J450" s="29">
        <f t="shared" si="355"/>
        <v>900</v>
      </c>
      <c r="K450" s="29">
        <f t="shared" si="355"/>
        <v>900</v>
      </c>
      <c r="L450" s="42" t="s">
        <v>391</v>
      </c>
      <c r="M450" s="42"/>
    </row>
    <row r="451" spans="1:13" ht="51" x14ac:dyDescent="0.25">
      <c r="A451" s="381"/>
      <c r="B451" s="358"/>
      <c r="C451" s="199" t="s">
        <v>147</v>
      </c>
      <c r="D451" s="110" t="s">
        <v>145</v>
      </c>
      <c r="E451" s="78">
        <f>G451</f>
        <v>600</v>
      </c>
      <c r="F451" s="78">
        <f>G451+H451+I451+J451+K451</f>
        <v>4200</v>
      </c>
      <c r="G451" s="78">
        <f>900-300</f>
        <v>600</v>
      </c>
      <c r="H451" s="85">
        <v>900</v>
      </c>
      <c r="I451" s="85">
        <v>900</v>
      </c>
      <c r="J451" s="85">
        <v>900</v>
      </c>
      <c r="K451" s="85">
        <v>900</v>
      </c>
      <c r="L451" s="200" t="s">
        <v>391</v>
      </c>
      <c r="M451" s="200"/>
    </row>
    <row r="452" spans="1:13" ht="51" x14ac:dyDescent="0.25">
      <c r="A452" s="381"/>
      <c r="B452" s="358"/>
      <c r="C452" s="199" t="s">
        <v>147</v>
      </c>
      <c r="D452" s="110" t="s">
        <v>146</v>
      </c>
      <c r="E452" s="78">
        <f>G452</f>
        <v>0</v>
      </c>
      <c r="F452" s="78">
        <f>G452+H452+I452+J452+K452</f>
        <v>0</v>
      </c>
      <c r="G452" s="78">
        <v>0</v>
      </c>
      <c r="H452" s="85">
        <v>0</v>
      </c>
      <c r="I452" s="85">
        <v>0</v>
      </c>
      <c r="J452" s="85">
        <v>0</v>
      </c>
      <c r="K452" s="85">
        <v>0</v>
      </c>
      <c r="L452" s="200" t="s">
        <v>391</v>
      </c>
      <c r="M452" s="200"/>
    </row>
    <row r="453" spans="1:13" ht="51" x14ac:dyDescent="0.25">
      <c r="A453" s="382"/>
      <c r="B453" s="359"/>
      <c r="C453" s="200" t="s">
        <v>147</v>
      </c>
      <c r="D453" s="88" t="s">
        <v>56</v>
      </c>
      <c r="E453" s="78">
        <f>G453</f>
        <v>0</v>
      </c>
      <c r="F453" s="78">
        <f t="shared" ref="F453" si="356">G453+H453+I453+J453+K453</f>
        <v>0</v>
      </c>
      <c r="G453" s="78">
        <v>0</v>
      </c>
      <c r="H453" s="78">
        <v>0</v>
      </c>
      <c r="I453" s="78">
        <v>0</v>
      </c>
      <c r="J453" s="78">
        <v>0</v>
      </c>
      <c r="K453" s="78">
        <v>0</v>
      </c>
      <c r="L453" s="200" t="s">
        <v>391</v>
      </c>
      <c r="M453" s="200"/>
    </row>
    <row r="454" spans="1:13" ht="51" x14ac:dyDescent="0.25">
      <c r="A454" s="380" t="s">
        <v>260</v>
      </c>
      <c r="B454" s="383" t="s">
        <v>397</v>
      </c>
      <c r="C454" s="199"/>
      <c r="D454" s="89" t="s">
        <v>54</v>
      </c>
      <c r="E454" s="41">
        <f>E455+E456+E457</f>
        <v>440</v>
      </c>
      <c r="F454" s="41">
        <f t="shared" ref="F454:K454" si="357">F455+F456+F457</f>
        <v>1316</v>
      </c>
      <c r="G454" s="41">
        <f t="shared" si="357"/>
        <v>440</v>
      </c>
      <c r="H454" s="29">
        <f t="shared" si="357"/>
        <v>219</v>
      </c>
      <c r="I454" s="29">
        <f t="shared" si="357"/>
        <v>219</v>
      </c>
      <c r="J454" s="29">
        <f t="shared" si="357"/>
        <v>219</v>
      </c>
      <c r="K454" s="29">
        <f t="shared" si="357"/>
        <v>219</v>
      </c>
      <c r="L454" s="42" t="s">
        <v>391</v>
      </c>
      <c r="M454" s="42"/>
    </row>
    <row r="455" spans="1:13" ht="51" x14ac:dyDescent="0.25">
      <c r="A455" s="381"/>
      <c r="B455" s="384"/>
      <c r="C455" s="199" t="s">
        <v>147</v>
      </c>
      <c r="D455" s="110" t="s">
        <v>145</v>
      </c>
      <c r="E455" s="78">
        <f>G455</f>
        <v>440</v>
      </c>
      <c r="F455" s="78">
        <f>G455+H455+I455+J455+K455</f>
        <v>1316</v>
      </c>
      <c r="G455" s="78">
        <v>440</v>
      </c>
      <c r="H455" s="85">
        <v>219</v>
      </c>
      <c r="I455" s="85">
        <v>219</v>
      </c>
      <c r="J455" s="85">
        <v>219</v>
      </c>
      <c r="K455" s="85">
        <v>219</v>
      </c>
      <c r="L455" s="200" t="s">
        <v>391</v>
      </c>
      <c r="M455" s="200"/>
    </row>
    <row r="456" spans="1:13" ht="51" x14ac:dyDescent="0.25">
      <c r="A456" s="381"/>
      <c r="B456" s="384"/>
      <c r="C456" s="199" t="s">
        <v>147</v>
      </c>
      <c r="D456" s="110" t="s">
        <v>146</v>
      </c>
      <c r="E456" s="85">
        <f>G456</f>
        <v>0</v>
      </c>
      <c r="F456" s="85">
        <f>G456+H456+I456+J456+K456</f>
        <v>0</v>
      </c>
      <c r="G456" s="85">
        <v>0</v>
      </c>
      <c r="H456" s="85">
        <v>0</v>
      </c>
      <c r="I456" s="85">
        <v>0</v>
      </c>
      <c r="J456" s="85">
        <v>0</v>
      </c>
      <c r="K456" s="85">
        <v>0</v>
      </c>
      <c r="L456" s="200" t="s">
        <v>391</v>
      </c>
      <c r="M456" s="200"/>
    </row>
    <row r="457" spans="1:13" ht="51" x14ac:dyDescent="0.25">
      <c r="A457" s="382"/>
      <c r="B457" s="385"/>
      <c r="C457" s="200" t="s">
        <v>147</v>
      </c>
      <c r="D457" s="88" t="s">
        <v>56</v>
      </c>
      <c r="E457" s="78">
        <f>G457</f>
        <v>0</v>
      </c>
      <c r="F457" s="78">
        <f t="shared" ref="F457" si="358">G457+H457+I457+J457+K457</f>
        <v>0</v>
      </c>
      <c r="G457" s="78">
        <v>0</v>
      </c>
      <c r="H457" s="78">
        <v>0</v>
      </c>
      <c r="I457" s="78">
        <v>0</v>
      </c>
      <c r="J457" s="78">
        <v>0</v>
      </c>
      <c r="K457" s="78">
        <v>0</v>
      </c>
      <c r="L457" s="200" t="s">
        <v>391</v>
      </c>
      <c r="M457" s="200"/>
    </row>
    <row r="458" spans="1:13" ht="51" x14ac:dyDescent="0.25">
      <c r="A458" s="380" t="s">
        <v>467</v>
      </c>
      <c r="B458" s="357" t="s">
        <v>473</v>
      </c>
      <c r="C458" s="229"/>
      <c r="D458" s="209" t="s">
        <v>54</v>
      </c>
      <c r="E458" s="41">
        <f>E459+E460+E461</f>
        <v>950</v>
      </c>
      <c r="F458" s="41">
        <f t="shared" ref="F458:K458" si="359">F459+F460+F461</f>
        <v>5750</v>
      </c>
      <c r="G458" s="41">
        <f t="shared" si="359"/>
        <v>950</v>
      </c>
      <c r="H458" s="29">
        <f t="shared" si="359"/>
        <v>1200</v>
      </c>
      <c r="I458" s="29">
        <f t="shared" si="359"/>
        <v>1200</v>
      </c>
      <c r="J458" s="29">
        <f t="shared" si="359"/>
        <v>1200</v>
      </c>
      <c r="K458" s="29">
        <f t="shared" si="359"/>
        <v>1200</v>
      </c>
      <c r="L458" s="42" t="s">
        <v>391</v>
      </c>
      <c r="M458" s="42"/>
    </row>
    <row r="459" spans="1:13" ht="51" x14ac:dyDescent="0.25">
      <c r="A459" s="381"/>
      <c r="B459" s="358"/>
      <c r="C459" s="229" t="s">
        <v>147</v>
      </c>
      <c r="D459" s="88" t="s">
        <v>145</v>
      </c>
      <c r="E459" s="78">
        <f>G459</f>
        <v>950</v>
      </c>
      <c r="F459" s="78">
        <f>G459+H459+I459+J459+K459</f>
        <v>5750</v>
      </c>
      <c r="G459" s="78">
        <v>950</v>
      </c>
      <c r="H459" s="85">
        <v>1200</v>
      </c>
      <c r="I459" s="85">
        <v>1200</v>
      </c>
      <c r="J459" s="85">
        <v>1200</v>
      </c>
      <c r="K459" s="85">
        <v>1200</v>
      </c>
      <c r="L459" s="200" t="s">
        <v>391</v>
      </c>
      <c r="M459" s="200"/>
    </row>
    <row r="460" spans="1:13" ht="51" x14ac:dyDescent="0.25">
      <c r="A460" s="381"/>
      <c r="B460" s="358"/>
      <c r="C460" s="229" t="s">
        <v>147</v>
      </c>
      <c r="D460" s="88" t="s">
        <v>146</v>
      </c>
      <c r="E460" s="78">
        <f>G460</f>
        <v>0</v>
      </c>
      <c r="F460" s="78">
        <f>G460+H460+I460+J460+K460</f>
        <v>0</v>
      </c>
      <c r="G460" s="78">
        <v>0</v>
      </c>
      <c r="H460" s="85">
        <v>0</v>
      </c>
      <c r="I460" s="85">
        <v>0</v>
      </c>
      <c r="J460" s="85">
        <v>0</v>
      </c>
      <c r="K460" s="85">
        <v>0</v>
      </c>
      <c r="L460" s="200" t="s">
        <v>391</v>
      </c>
      <c r="M460" s="200"/>
    </row>
    <row r="461" spans="1:13" ht="51" x14ac:dyDescent="0.25">
      <c r="A461" s="382"/>
      <c r="B461" s="359"/>
      <c r="C461" s="229" t="s">
        <v>147</v>
      </c>
      <c r="D461" s="88" t="s">
        <v>56</v>
      </c>
      <c r="E461" s="78">
        <f>G461</f>
        <v>0</v>
      </c>
      <c r="F461" s="78">
        <f t="shared" ref="F461" si="360">G461+H461+I461+J461+K461</f>
        <v>0</v>
      </c>
      <c r="G461" s="78">
        <v>0</v>
      </c>
      <c r="H461" s="78">
        <v>0</v>
      </c>
      <c r="I461" s="78">
        <v>0</v>
      </c>
      <c r="J461" s="78">
        <v>0</v>
      </c>
      <c r="K461" s="78">
        <v>0</v>
      </c>
      <c r="L461" s="200" t="s">
        <v>391</v>
      </c>
      <c r="M461" s="200"/>
    </row>
    <row r="462" spans="1:13" ht="28.5" customHeight="1" x14ac:dyDescent="0.25">
      <c r="A462" s="405" t="s">
        <v>264</v>
      </c>
      <c r="B462" s="399" t="s">
        <v>261</v>
      </c>
      <c r="C462" s="399"/>
      <c r="D462" s="35" t="s">
        <v>15</v>
      </c>
      <c r="E462" s="79">
        <f>E463+E464+E465</f>
        <v>380</v>
      </c>
      <c r="F462" s="79">
        <f t="shared" ref="F462:K462" si="361">F463+F464+F465</f>
        <v>1580</v>
      </c>
      <c r="G462" s="79">
        <f t="shared" si="361"/>
        <v>380</v>
      </c>
      <c r="H462" s="79">
        <f t="shared" si="361"/>
        <v>300</v>
      </c>
      <c r="I462" s="79">
        <f t="shared" si="361"/>
        <v>300</v>
      </c>
      <c r="J462" s="79">
        <f t="shared" si="361"/>
        <v>300</v>
      </c>
      <c r="K462" s="79">
        <f t="shared" si="361"/>
        <v>300</v>
      </c>
      <c r="L462" s="84"/>
      <c r="M462" s="84"/>
    </row>
    <row r="463" spans="1:13" ht="38.25" x14ac:dyDescent="0.25">
      <c r="A463" s="406"/>
      <c r="B463" s="400"/>
      <c r="C463" s="400"/>
      <c r="D463" s="84" t="s">
        <v>262</v>
      </c>
      <c r="E463" s="38">
        <f>E467</f>
        <v>380</v>
      </c>
      <c r="F463" s="38">
        <f t="shared" ref="F463:K463" si="362">F467</f>
        <v>1580</v>
      </c>
      <c r="G463" s="38">
        <f t="shared" si="362"/>
        <v>380</v>
      </c>
      <c r="H463" s="38">
        <f t="shared" si="362"/>
        <v>300</v>
      </c>
      <c r="I463" s="38">
        <f t="shared" si="362"/>
        <v>300</v>
      </c>
      <c r="J463" s="38">
        <f t="shared" si="362"/>
        <v>300</v>
      </c>
      <c r="K463" s="38">
        <f t="shared" si="362"/>
        <v>300</v>
      </c>
      <c r="L463" s="84"/>
      <c r="M463" s="84"/>
    </row>
    <row r="464" spans="1:13" ht="38.25" x14ac:dyDescent="0.25">
      <c r="A464" s="406"/>
      <c r="B464" s="400"/>
      <c r="C464" s="400"/>
      <c r="D464" s="94" t="s">
        <v>146</v>
      </c>
      <c r="E464" s="95">
        <f>E468</f>
        <v>0</v>
      </c>
      <c r="F464" s="95">
        <f t="shared" ref="F464:K464" si="363">F468</f>
        <v>0</v>
      </c>
      <c r="G464" s="95">
        <f t="shared" si="363"/>
        <v>0</v>
      </c>
      <c r="H464" s="95">
        <f t="shared" si="363"/>
        <v>0</v>
      </c>
      <c r="I464" s="95">
        <f t="shared" si="363"/>
        <v>0</v>
      </c>
      <c r="J464" s="95">
        <f t="shared" si="363"/>
        <v>0</v>
      </c>
      <c r="K464" s="95">
        <f t="shared" si="363"/>
        <v>0</v>
      </c>
      <c r="L464" s="99"/>
      <c r="M464" s="75"/>
    </row>
    <row r="465" spans="1:14" ht="38.25" x14ac:dyDescent="0.25">
      <c r="A465" s="407"/>
      <c r="B465" s="401"/>
      <c r="C465" s="401"/>
      <c r="D465" s="90" t="s">
        <v>56</v>
      </c>
      <c r="E465" s="44">
        <f>E469</f>
        <v>0</v>
      </c>
      <c r="F465" s="44">
        <f t="shared" ref="F465:K465" si="364">F469</f>
        <v>0</v>
      </c>
      <c r="G465" s="44">
        <f t="shared" si="364"/>
        <v>0</v>
      </c>
      <c r="H465" s="44">
        <f t="shared" si="364"/>
        <v>0</v>
      </c>
      <c r="I465" s="44">
        <f t="shared" si="364"/>
        <v>0</v>
      </c>
      <c r="J465" s="44">
        <f t="shared" si="364"/>
        <v>0</v>
      </c>
      <c r="K465" s="44">
        <f t="shared" si="364"/>
        <v>0</v>
      </c>
      <c r="L465" s="100"/>
      <c r="M465" s="43"/>
    </row>
    <row r="466" spans="1:14" ht="51" x14ac:dyDescent="0.25">
      <c r="A466" s="380" t="s">
        <v>263</v>
      </c>
      <c r="B466" s="383" t="s">
        <v>401</v>
      </c>
      <c r="C466" s="199"/>
      <c r="D466" s="89" t="s">
        <v>54</v>
      </c>
      <c r="E466" s="29">
        <f>E467+E468+E469</f>
        <v>380</v>
      </c>
      <c r="F466" s="29">
        <f t="shared" ref="F466:K466" si="365">F467+F468+F469</f>
        <v>1580</v>
      </c>
      <c r="G466" s="29">
        <f t="shared" si="365"/>
        <v>380</v>
      </c>
      <c r="H466" s="29">
        <f t="shared" si="365"/>
        <v>300</v>
      </c>
      <c r="I466" s="29">
        <f t="shared" si="365"/>
        <v>300</v>
      </c>
      <c r="J466" s="29">
        <f t="shared" si="365"/>
        <v>300</v>
      </c>
      <c r="K466" s="29">
        <f t="shared" si="365"/>
        <v>300</v>
      </c>
      <c r="L466" s="42" t="s">
        <v>391</v>
      </c>
      <c r="M466" s="42"/>
    </row>
    <row r="467" spans="1:14" ht="51" x14ac:dyDescent="0.25">
      <c r="A467" s="381"/>
      <c r="B467" s="384"/>
      <c r="C467" s="199" t="s">
        <v>147</v>
      </c>
      <c r="D467" s="110" t="s">
        <v>145</v>
      </c>
      <c r="E467" s="85">
        <f>G467</f>
        <v>380</v>
      </c>
      <c r="F467" s="85">
        <f>G467+H467+I467+J467+K467</f>
        <v>1580</v>
      </c>
      <c r="G467" s="85">
        <v>380</v>
      </c>
      <c r="H467" s="85">
        <v>300</v>
      </c>
      <c r="I467" s="85">
        <v>300</v>
      </c>
      <c r="J467" s="85">
        <v>300</v>
      </c>
      <c r="K467" s="85">
        <v>300</v>
      </c>
      <c r="L467" s="200" t="s">
        <v>391</v>
      </c>
      <c r="M467" s="200"/>
    </row>
    <row r="468" spans="1:14" ht="51" x14ac:dyDescent="0.25">
      <c r="A468" s="381"/>
      <c r="B468" s="384"/>
      <c r="C468" s="199" t="s">
        <v>147</v>
      </c>
      <c r="D468" s="110" t="s">
        <v>146</v>
      </c>
      <c r="E468" s="85">
        <f>G468</f>
        <v>0</v>
      </c>
      <c r="F468" s="85">
        <f>G468+H468+I468+J468+K468</f>
        <v>0</v>
      </c>
      <c r="G468" s="85">
        <v>0</v>
      </c>
      <c r="H468" s="85">
        <v>0</v>
      </c>
      <c r="I468" s="85">
        <v>0</v>
      </c>
      <c r="J468" s="85">
        <v>0</v>
      </c>
      <c r="K468" s="85">
        <v>0</v>
      </c>
      <c r="L468" s="200" t="s">
        <v>391</v>
      </c>
      <c r="M468" s="200"/>
    </row>
    <row r="469" spans="1:14" ht="51" x14ac:dyDescent="0.25">
      <c r="A469" s="382"/>
      <c r="B469" s="385"/>
      <c r="C469" s="200" t="s">
        <v>147</v>
      </c>
      <c r="D469" s="88" t="s">
        <v>56</v>
      </c>
      <c r="E469" s="78">
        <f>G469</f>
        <v>0</v>
      </c>
      <c r="F469" s="78">
        <f t="shared" ref="F469" si="366">G469+H469+I469+J469+K469</f>
        <v>0</v>
      </c>
      <c r="G469" s="78">
        <v>0</v>
      </c>
      <c r="H469" s="78">
        <v>0</v>
      </c>
      <c r="I469" s="78">
        <v>0</v>
      </c>
      <c r="J469" s="78">
        <v>0</v>
      </c>
      <c r="K469" s="78">
        <v>0</v>
      </c>
      <c r="L469" s="200" t="s">
        <v>391</v>
      </c>
      <c r="M469" s="200"/>
    </row>
    <row r="470" spans="1:14" ht="28.5" customHeight="1" x14ac:dyDescent="0.25">
      <c r="A470" s="408" t="s">
        <v>57</v>
      </c>
      <c r="B470" s="409"/>
      <c r="C470" s="101"/>
      <c r="D470" s="35" t="s">
        <v>58</v>
      </c>
      <c r="E470" s="64">
        <f>E471+E472</f>
        <v>8463.2999999999993</v>
      </c>
      <c r="F470" s="64">
        <f t="shared" ref="F470:K470" si="367">F471+F472</f>
        <v>44677.1</v>
      </c>
      <c r="G470" s="64">
        <f t="shared" si="367"/>
        <v>8289.1</v>
      </c>
      <c r="H470" s="64">
        <f t="shared" si="367"/>
        <v>9097</v>
      </c>
      <c r="I470" s="64">
        <f t="shared" si="367"/>
        <v>9097</v>
      </c>
      <c r="J470" s="64">
        <f t="shared" si="367"/>
        <v>9097</v>
      </c>
      <c r="K470" s="64">
        <f t="shared" si="367"/>
        <v>9097</v>
      </c>
      <c r="L470" s="35"/>
      <c r="M470" s="35"/>
    </row>
    <row r="471" spans="1:14" ht="38.25" x14ac:dyDescent="0.25">
      <c r="A471" s="410"/>
      <c r="B471" s="411"/>
      <c r="C471" s="101"/>
      <c r="D471" s="35" t="s">
        <v>145</v>
      </c>
      <c r="E471" s="51">
        <f t="shared" ref="E471:K471" si="368">E411+E439+E463</f>
        <v>8463.2999999999993</v>
      </c>
      <c r="F471" s="51">
        <f t="shared" si="368"/>
        <v>44677.1</v>
      </c>
      <c r="G471" s="51">
        <f t="shared" si="368"/>
        <v>8289.1</v>
      </c>
      <c r="H471" s="51">
        <f t="shared" si="368"/>
        <v>9097</v>
      </c>
      <c r="I471" s="51">
        <f t="shared" si="368"/>
        <v>9097</v>
      </c>
      <c r="J471" s="51">
        <f t="shared" si="368"/>
        <v>9097</v>
      </c>
      <c r="K471" s="51">
        <f t="shared" si="368"/>
        <v>9097</v>
      </c>
      <c r="L471" s="35"/>
      <c r="M471" s="35"/>
      <c r="N471" s="17"/>
    </row>
    <row r="472" spans="1:14" ht="38.25" x14ac:dyDescent="0.25">
      <c r="A472" s="410"/>
      <c r="B472" s="411"/>
      <c r="C472" s="101"/>
      <c r="D472" s="45" t="s">
        <v>18</v>
      </c>
      <c r="E472" s="65">
        <f>E412+E440+E464</f>
        <v>0</v>
      </c>
      <c r="F472" s="65"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45"/>
      <c r="M472" s="45"/>
    </row>
    <row r="473" spans="1:14" ht="38.25" x14ac:dyDescent="0.25">
      <c r="A473" s="412"/>
      <c r="B473" s="413"/>
      <c r="C473" s="101"/>
      <c r="D473" s="48" t="s">
        <v>56</v>
      </c>
      <c r="E473" s="50">
        <f>E413+E441+E465</f>
        <v>0</v>
      </c>
      <c r="F473" s="50">
        <f t="shared" ref="F473:K473" si="369">F413+F441+F465</f>
        <v>0</v>
      </c>
      <c r="G473" s="50">
        <f t="shared" si="369"/>
        <v>0</v>
      </c>
      <c r="H473" s="50">
        <f t="shared" si="369"/>
        <v>0</v>
      </c>
      <c r="I473" s="50">
        <f t="shared" si="369"/>
        <v>0</v>
      </c>
      <c r="J473" s="50">
        <f t="shared" si="369"/>
        <v>0</v>
      </c>
      <c r="K473" s="50">
        <f t="shared" si="369"/>
        <v>0</v>
      </c>
      <c r="L473" s="48"/>
      <c r="M473" s="48"/>
    </row>
    <row r="474" spans="1:14" ht="33" customHeight="1" x14ac:dyDescent="0.25">
      <c r="A474" s="414" t="s">
        <v>247</v>
      </c>
      <c r="B474" s="414"/>
      <c r="C474" s="414"/>
      <c r="D474" s="414"/>
      <c r="E474" s="414"/>
      <c r="F474" s="414"/>
      <c r="G474" s="414"/>
      <c r="H474" s="414"/>
      <c r="I474" s="414"/>
      <c r="J474" s="414"/>
      <c r="K474" s="414"/>
      <c r="L474" s="414"/>
      <c r="M474" s="414"/>
    </row>
    <row r="475" spans="1:14" ht="33" customHeight="1" x14ac:dyDescent="0.25">
      <c r="A475" s="369" t="s">
        <v>253</v>
      </c>
      <c r="B475" s="366" t="s">
        <v>164</v>
      </c>
      <c r="C475" s="76"/>
      <c r="D475" s="35" t="s">
        <v>54</v>
      </c>
      <c r="E475" s="79">
        <f>E476+E477+E478</f>
        <v>0</v>
      </c>
      <c r="F475" s="79">
        <f t="shared" ref="F475:K475" si="370">F476+F477+F478</f>
        <v>33937.219999999994</v>
      </c>
      <c r="G475" s="79">
        <f t="shared" si="370"/>
        <v>6857.22</v>
      </c>
      <c r="H475" s="79">
        <f t="shared" si="370"/>
        <v>6770</v>
      </c>
      <c r="I475" s="79">
        <f t="shared" si="370"/>
        <v>6770</v>
      </c>
      <c r="J475" s="79">
        <f t="shared" si="370"/>
        <v>6770</v>
      </c>
      <c r="K475" s="79">
        <f t="shared" si="370"/>
        <v>6770</v>
      </c>
      <c r="L475" s="84"/>
      <c r="M475" s="84"/>
    </row>
    <row r="476" spans="1:14" ht="38.25" x14ac:dyDescent="0.25">
      <c r="A476" s="370"/>
      <c r="B476" s="367"/>
      <c r="C476" s="84"/>
      <c r="D476" s="87" t="s">
        <v>145</v>
      </c>
      <c r="E476" s="38">
        <f>E480+E484+E488+E492+E496+E500+E504+E508</f>
        <v>0</v>
      </c>
      <c r="F476" s="38">
        <f>F480+F484+F488+F492+F496+F500+F504+F508+F512</f>
        <v>33937.219999999994</v>
      </c>
      <c r="G476" s="38">
        <f t="shared" ref="G476:K476" si="371">G480+G484+G488+G492+G496+G500+G504+G508+G512</f>
        <v>6857.22</v>
      </c>
      <c r="H476" s="38">
        <f t="shared" si="371"/>
        <v>6770</v>
      </c>
      <c r="I476" s="38">
        <f t="shared" si="371"/>
        <v>6770</v>
      </c>
      <c r="J476" s="38">
        <f t="shared" si="371"/>
        <v>6770</v>
      </c>
      <c r="K476" s="38">
        <f t="shared" si="371"/>
        <v>6770</v>
      </c>
      <c r="L476" s="84"/>
      <c r="M476" s="84"/>
    </row>
    <row r="477" spans="1:14" ht="38.25" x14ac:dyDescent="0.25">
      <c r="A477" s="370"/>
      <c r="B477" s="367"/>
      <c r="C477" s="84"/>
      <c r="D477" s="94" t="s">
        <v>146</v>
      </c>
      <c r="E477" s="95">
        <f>E481+E489+E493+E497+E501+E505+E509</f>
        <v>0</v>
      </c>
      <c r="F477" s="95">
        <f t="shared" ref="F477:K477" si="372">F481+F489+F493+F497+F501+F505+F509</f>
        <v>0</v>
      </c>
      <c r="G477" s="95">
        <f t="shared" si="372"/>
        <v>0</v>
      </c>
      <c r="H477" s="95">
        <f t="shared" si="372"/>
        <v>0</v>
      </c>
      <c r="I477" s="95">
        <f t="shared" si="372"/>
        <v>0</v>
      </c>
      <c r="J477" s="95">
        <f t="shared" si="372"/>
        <v>0</v>
      </c>
      <c r="K477" s="95">
        <f t="shared" si="372"/>
        <v>0</v>
      </c>
      <c r="L477" s="75"/>
      <c r="M477" s="75"/>
    </row>
    <row r="478" spans="1:14" ht="38.25" x14ac:dyDescent="0.25">
      <c r="A478" s="371"/>
      <c r="B478" s="368"/>
      <c r="C478" s="84"/>
      <c r="D478" s="90" t="s">
        <v>56</v>
      </c>
      <c r="E478" s="44">
        <f>E482+E486+E490+E494+E498+E502+E506+E510</f>
        <v>0</v>
      </c>
      <c r="F478" s="44">
        <f t="shared" ref="F478:K478" si="373">F482+F486+F490+F494+F498+F502+F506+F510</f>
        <v>0</v>
      </c>
      <c r="G478" s="44">
        <f t="shared" si="373"/>
        <v>0</v>
      </c>
      <c r="H478" s="44">
        <f t="shared" si="373"/>
        <v>0</v>
      </c>
      <c r="I478" s="44">
        <f t="shared" si="373"/>
        <v>0</v>
      </c>
      <c r="J478" s="44">
        <f t="shared" si="373"/>
        <v>0</v>
      </c>
      <c r="K478" s="44">
        <f t="shared" si="373"/>
        <v>0</v>
      </c>
      <c r="L478" s="43"/>
      <c r="M478" s="43"/>
    </row>
    <row r="479" spans="1:14" ht="25.5" x14ac:dyDescent="0.25">
      <c r="A479" s="348" t="s">
        <v>433</v>
      </c>
      <c r="B479" s="357" t="s">
        <v>354</v>
      </c>
      <c r="C479" s="205"/>
      <c r="D479" s="209" t="s">
        <v>54</v>
      </c>
      <c r="E479" s="41">
        <f>E480+E481+E482</f>
        <v>0</v>
      </c>
      <c r="F479" s="41">
        <f t="shared" ref="F479:K479" si="374">F480+F481+F482</f>
        <v>27249.62</v>
      </c>
      <c r="G479" s="41">
        <f t="shared" si="374"/>
        <v>5449.62</v>
      </c>
      <c r="H479" s="41">
        <f t="shared" si="374"/>
        <v>5450</v>
      </c>
      <c r="I479" s="41">
        <f t="shared" si="374"/>
        <v>5450</v>
      </c>
      <c r="J479" s="41">
        <f t="shared" si="374"/>
        <v>5450</v>
      </c>
      <c r="K479" s="41">
        <f t="shared" si="374"/>
        <v>5450</v>
      </c>
      <c r="L479" s="42" t="s">
        <v>55</v>
      </c>
      <c r="M479" s="42"/>
    </row>
    <row r="480" spans="1:14" ht="38.25" x14ac:dyDescent="0.25">
      <c r="A480" s="349"/>
      <c r="B480" s="358"/>
      <c r="C480" s="205" t="s">
        <v>147</v>
      </c>
      <c r="D480" s="88" t="s">
        <v>145</v>
      </c>
      <c r="E480" s="78">
        <v>0</v>
      </c>
      <c r="F480" s="78">
        <f>G480+H480+I480+J480+K480</f>
        <v>27249.62</v>
      </c>
      <c r="G480" s="78">
        <f>4185.9+1264.1-0.38</f>
        <v>5449.62</v>
      </c>
      <c r="H480" s="78">
        <v>5450</v>
      </c>
      <c r="I480" s="78">
        <v>5450</v>
      </c>
      <c r="J480" s="78">
        <v>5450</v>
      </c>
      <c r="K480" s="78">
        <v>5450</v>
      </c>
      <c r="L480" s="205" t="s">
        <v>55</v>
      </c>
      <c r="M480" s="198"/>
    </row>
    <row r="481" spans="1:13" ht="38.25" x14ac:dyDescent="0.25">
      <c r="A481" s="349"/>
      <c r="B481" s="358"/>
      <c r="C481" s="205" t="s">
        <v>147</v>
      </c>
      <c r="D481" s="88" t="s">
        <v>146</v>
      </c>
      <c r="E481" s="78">
        <v>0</v>
      </c>
      <c r="F481" s="78">
        <f>G481+H481+I481+J481+K481</f>
        <v>0</v>
      </c>
      <c r="G481" s="78">
        <v>0</v>
      </c>
      <c r="H481" s="78">
        <v>0</v>
      </c>
      <c r="I481" s="78">
        <v>0</v>
      </c>
      <c r="J481" s="78">
        <v>0</v>
      </c>
      <c r="K481" s="78">
        <v>0</v>
      </c>
      <c r="L481" s="205" t="s">
        <v>55</v>
      </c>
      <c r="M481" s="198"/>
    </row>
    <row r="482" spans="1:13" ht="38.25" x14ac:dyDescent="0.25">
      <c r="A482" s="350"/>
      <c r="B482" s="359"/>
      <c r="C482" s="205" t="s">
        <v>147</v>
      </c>
      <c r="D482" s="88" t="s">
        <v>56</v>
      </c>
      <c r="E482" s="78">
        <v>0</v>
      </c>
      <c r="F482" s="78">
        <f t="shared" ref="F482" si="375">G482+H482+I482+J482+K482</f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205" t="s">
        <v>55</v>
      </c>
      <c r="M482" s="198"/>
    </row>
    <row r="483" spans="1:13" ht="25.5" x14ac:dyDescent="0.25">
      <c r="A483" s="348" t="s">
        <v>434</v>
      </c>
      <c r="B483" s="357" t="s">
        <v>418</v>
      </c>
      <c r="C483" s="205"/>
      <c r="D483" s="209" t="s">
        <v>54</v>
      </c>
      <c r="E483" s="41">
        <f>E484+E485+E486</f>
        <v>0</v>
      </c>
      <c r="F483" s="41">
        <f t="shared" ref="F483:K483" si="376">F484+F485+F486</f>
        <v>75</v>
      </c>
      <c r="G483" s="41">
        <f t="shared" si="376"/>
        <v>15</v>
      </c>
      <c r="H483" s="41">
        <f t="shared" si="376"/>
        <v>15</v>
      </c>
      <c r="I483" s="41">
        <f t="shared" si="376"/>
        <v>15</v>
      </c>
      <c r="J483" s="41">
        <f t="shared" si="376"/>
        <v>15</v>
      </c>
      <c r="K483" s="41">
        <f t="shared" si="376"/>
        <v>15</v>
      </c>
      <c r="L483" s="42" t="s">
        <v>55</v>
      </c>
      <c r="M483" s="42"/>
    </row>
    <row r="484" spans="1:13" ht="38.25" x14ac:dyDescent="0.25">
      <c r="A484" s="349"/>
      <c r="B484" s="358"/>
      <c r="C484" s="205" t="s">
        <v>147</v>
      </c>
      <c r="D484" s="88" t="s">
        <v>145</v>
      </c>
      <c r="E484" s="78">
        <v>0</v>
      </c>
      <c r="F484" s="78">
        <f>G484+H484+I484+J484+K484</f>
        <v>75</v>
      </c>
      <c r="G484" s="78">
        <v>15</v>
      </c>
      <c r="H484" s="78">
        <v>15</v>
      </c>
      <c r="I484" s="78">
        <v>15</v>
      </c>
      <c r="J484" s="78">
        <v>15</v>
      </c>
      <c r="K484" s="78">
        <v>15</v>
      </c>
      <c r="L484" s="205" t="s">
        <v>55</v>
      </c>
      <c r="M484" s="198"/>
    </row>
    <row r="485" spans="1:13" ht="38.25" x14ac:dyDescent="0.25">
      <c r="A485" s="349"/>
      <c r="B485" s="358"/>
      <c r="C485" s="205" t="s">
        <v>147</v>
      </c>
      <c r="D485" s="88" t="s">
        <v>146</v>
      </c>
      <c r="E485" s="78">
        <v>0</v>
      </c>
      <c r="F485" s="78">
        <f>G485+H485+I485+J485+K485</f>
        <v>0</v>
      </c>
      <c r="G485" s="78">
        <v>0</v>
      </c>
      <c r="H485" s="78">
        <v>0</v>
      </c>
      <c r="I485" s="78">
        <v>0</v>
      </c>
      <c r="J485" s="78">
        <v>0</v>
      </c>
      <c r="K485" s="78">
        <v>0</v>
      </c>
      <c r="L485" s="205" t="s">
        <v>55</v>
      </c>
      <c r="M485" s="198"/>
    </row>
    <row r="486" spans="1:13" ht="38.25" x14ac:dyDescent="0.25">
      <c r="A486" s="350"/>
      <c r="B486" s="359"/>
      <c r="C486" s="205" t="s">
        <v>147</v>
      </c>
      <c r="D486" s="88" t="s">
        <v>56</v>
      </c>
      <c r="E486" s="78">
        <v>0</v>
      </c>
      <c r="F486" s="78">
        <f t="shared" ref="F486" si="377">G486+H486+I486+J486+K486</f>
        <v>0</v>
      </c>
      <c r="G486" s="78">
        <v>0</v>
      </c>
      <c r="H486" s="78">
        <v>0</v>
      </c>
      <c r="I486" s="78">
        <v>0</v>
      </c>
      <c r="J486" s="78">
        <v>0</v>
      </c>
      <c r="K486" s="78">
        <v>0</v>
      </c>
      <c r="L486" s="205" t="s">
        <v>55</v>
      </c>
      <c r="M486" s="198"/>
    </row>
    <row r="487" spans="1:13" ht="25.5" x14ac:dyDescent="0.25">
      <c r="A487" s="348" t="s">
        <v>153</v>
      </c>
      <c r="B487" s="357" t="s">
        <v>332</v>
      </c>
      <c r="C487" s="205"/>
      <c r="D487" s="209" t="s">
        <v>54</v>
      </c>
      <c r="E487" s="41">
        <f>E488+E489+E490</f>
        <v>0</v>
      </c>
      <c r="F487" s="41">
        <f t="shared" ref="F487:K487" si="378">F488+F489+F490</f>
        <v>1597.5</v>
      </c>
      <c r="G487" s="41">
        <f t="shared" si="378"/>
        <v>357.5</v>
      </c>
      <c r="H487" s="41">
        <f t="shared" si="378"/>
        <v>310</v>
      </c>
      <c r="I487" s="41">
        <f t="shared" si="378"/>
        <v>310</v>
      </c>
      <c r="J487" s="41">
        <f t="shared" si="378"/>
        <v>310</v>
      </c>
      <c r="K487" s="41">
        <f t="shared" si="378"/>
        <v>310</v>
      </c>
      <c r="L487" s="42" t="s">
        <v>55</v>
      </c>
      <c r="M487" s="42"/>
    </row>
    <row r="488" spans="1:13" ht="38.25" x14ac:dyDescent="0.25">
      <c r="A488" s="349"/>
      <c r="B488" s="358"/>
      <c r="C488" s="205" t="s">
        <v>147</v>
      </c>
      <c r="D488" s="88" t="s">
        <v>145</v>
      </c>
      <c r="E488" s="78">
        <v>0</v>
      </c>
      <c r="F488" s="78">
        <f>G488+H488+I488+J488+K488</f>
        <v>1597.5</v>
      </c>
      <c r="G488" s="78">
        <f>310-16.5+64</f>
        <v>357.5</v>
      </c>
      <c r="H488" s="78">
        <v>310</v>
      </c>
      <c r="I488" s="78">
        <v>310</v>
      </c>
      <c r="J488" s="78">
        <v>310</v>
      </c>
      <c r="K488" s="78">
        <v>310</v>
      </c>
      <c r="L488" s="205" t="s">
        <v>55</v>
      </c>
      <c r="M488" s="198"/>
    </row>
    <row r="489" spans="1:13" ht="38.25" x14ac:dyDescent="0.25">
      <c r="A489" s="349"/>
      <c r="B489" s="358"/>
      <c r="C489" s="205" t="s">
        <v>147</v>
      </c>
      <c r="D489" s="88" t="s">
        <v>146</v>
      </c>
      <c r="E489" s="78">
        <v>0</v>
      </c>
      <c r="F489" s="78">
        <f>G489+H489+I489+J489+K489</f>
        <v>0</v>
      </c>
      <c r="G489" s="78">
        <v>0</v>
      </c>
      <c r="H489" s="78">
        <v>0</v>
      </c>
      <c r="I489" s="78">
        <v>0</v>
      </c>
      <c r="J489" s="78">
        <v>0</v>
      </c>
      <c r="K489" s="78">
        <v>0</v>
      </c>
      <c r="L489" s="205" t="s">
        <v>55</v>
      </c>
      <c r="M489" s="198"/>
    </row>
    <row r="490" spans="1:13" ht="38.25" x14ac:dyDescent="0.25">
      <c r="A490" s="350"/>
      <c r="B490" s="359"/>
      <c r="C490" s="205" t="s">
        <v>147</v>
      </c>
      <c r="D490" s="88" t="s">
        <v>56</v>
      </c>
      <c r="E490" s="78">
        <v>0</v>
      </c>
      <c r="F490" s="78">
        <f t="shared" ref="F490" si="379">G490+H490+I490+J490+K490</f>
        <v>0</v>
      </c>
      <c r="G490" s="78">
        <v>0</v>
      </c>
      <c r="H490" s="78">
        <v>0</v>
      </c>
      <c r="I490" s="78">
        <v>0</v>
      </c>
      <c r="J490" s="78">
        <v>0</v>
      </c>
      <c r="K490" s="78">
        <v>0</v>
      </c>
      <c r="L490" s="205" t="s">
        <v>55</v>
      </c>
      <c r="M490" s="198"/>
    </row>
    <row r="491" spans="1:13" ht="25.5" x14ac:dyDescent="0.25">
      <c r="A491" s="348" t="s">
        <v>154</v>
      </c>
      <c r="B491" s="357" t="s">
        <v>487</v>
      </c>
      <c r="C491" s="205"/>
      <c r="D491" s="209" t="s">
        <v>54</v>
      </c>
      <c r="E491" s="41">
        <f>E492+E493+E494</f>
        <v>0</v>
      </c>
      <c r="F491" s="41">
        <f t="shared" ref="F491:K491" si="380">F492+F493+F494</f>
        <v>985</v>
      </c>
      <c r="G491" s="41">
        <f t="shared" si="380"/>
        <v>205</v>
      </c>
      <c r="H491" s="41">
        <f t="shared" si="380"/>
        <v>195</v>
      </c>
      <c r="I491" s="41">
        <f t="shared" si="380"/>
        <v>195</v>
      </c>
      <c r="J491" s="41">
        <f t="shared" si="380"/>
        <v>195</v>
      </c>
      <c r="K491" s="41">
        <f t="shared" si="380"/>
        <v>195</v>
      </c>
      <c r="L491" s="42" t="s">
        <v>55</v>
      </c>
      <c r="M491" s="42"/>
    </row>
    <row r="492" spans="1:13" ht="38.25" x14ac:dyDescent="0.25">
      <c r="A492" s="349"/>
      <c r="B492" s="358"/>
      <c r="C492" s="205" t="s">
        <v>147</v>
      </c>
      <c r="D492" s="88" t="s">
        <v>145</v>
      </c>
      <c r="E492" s="78">
        <v>0</v>
      </c>
      <c r="F492" s="78">
        <f>G492+H492+I492+J492+K492</f>
        <v>985</v>
      </c>
      <c r="G492" s="78">
        <f>195+10</f>
        <v>205</v>
      </c>
      <c r="H492" s="78">
        <v>195</v>
      </c>
      <c r="I492" s="78">
        <v>195</v>
      </c>
      <c r="J492" s="78">
        <v>195</v>
      </c>
      <c r="K492" s="78">
        <v>195</v>
      </c>
      <c r="L492" s="205" t="s">
        <v>55</v>
      </c>
      <c r="M492" s="198"/>
    </row>
    <row r="493" spans="1:13" ht="38.25" x14ac:dyDescent="0.25">
      <c r="A493" s="349"/>
      <c r="B493" s="358"/>
      <c r="C493" s="205" t="s">
        <v>147</v>
      </c>
      <c r="D493" s="88" t="s">
        <v>146</v>
      </c>
      <c r="E493" s="78">
        <v>0</v>
      </c>
      <c r="F493" s="78">
        <f>G493+H493+I493+J493+K493</f>
        <v>0</v>
      </c>
      <c r="G493" s="78">
        <v>0</v>
      </c>
      <c r="H493" s="78">
        <v>0</v>
      </c>
      <c r="I493" s="78">
        <v>0</v>
      </c>
      <c r="J493" s="78">
        <v>0</v>
      </c>
      <c r="K493" s="78">
        <v>0</v>
      </c>
      <c r="L493" s="205" t="s">
        <v>55</v>
      </c>
      <c r="M493" s="198"/>
    </row>
    <row r="494" spans="1:13" ht="38.25" x14ac:dyDescent="0.25">
      <c r="A494" s="350"/>
      <c r="B494" s="359"/>
      <c r="C494" s="205" t="s">
        <v>147</v>
      </c>
      <c r="D494" s="88" t="s">
        <v>56</v>
      </c>
      <c r="E494" s="78">
        <v>0</v>
      </c>
      <c r="F494" s="78">
        <f t="shared" ref="F494" si="381">G494+H494+I494+J494+K494</f>
        <v>0</v>
      </c>
      <c r="G494" s="78">
        <v>0</v>
      </c>
      <c r="H494" s="78">
        <v>0</v>
      </c>
      <c r="I494" s="78">
        <v>0</v>
      </c>
      <c r="J494" s="78">
        <v>0</v>
      </c>
      <c r="K494" s="78">
        <v>0</v>
      </c>
      <c r="L494" s="205" t="s">
        <v>55</v>
      </c>
      <c r="M494" s="198"/>
    </row>
    <row r="495" spans="1:13" ht="25.5" x14ac:dyDescent="0.25">
      <c r="A495" s="348" t="s">
        <v>155</v>
      </c>
      <c r="B495" s="357" t="s">
        <v>327</v>
      </c>
      <c r="C495" s="205"/>
      <c r="D495" s="209" t="s">
        <v>54</v>
      </c>
      <c r="E495" s="41">
        <f>E496+E497+E498</f>
        <v>0</v>
      </c>
      <c r="F495" s="41">
        <f t="shared" ref="F495:K495" si="382">F496+F497+F498</f>
        <v>250</v>
      </c>
      <c r="G495" s="41">
        <f t="shared" si="382"/>
        <v>50</v>
      </c>
      <c r="H495" s="41">
        <f t="shared" si="382"/>
        <v>50</v>
      </c>
      <c r="I495" s="41">
        <f t="shared" si="382"/>
        <v>50</v>
      </c>
      <c r="J495" s="41">
        <f t="shared" si="382"/>
        <v>50</v>
      </c>
      <c r="K495" s="41">
        <f t="shared" si="382"/>
        <v>50</v>
      </c>
      <c r="L495" s="42" t="s">
        <v>55</v>
      </c>
      <c r="M495" s="42"/>
    </row>
    <row r="496" spans="1:13" ht="38.25" x14ac:dyDescent="0.25">
      <c r="A496" s="349"/>
      <c r="B496" s="358"/>
      <c r="C496" s="205" t="s">
        <v>147</v>
      </c>
      <c r="D496" s="88" t="s">
        <v>145</v>
      </c>
      <c r="E496" s="78">
        <v>0</v>
      </c>
      <c r="F496" s="78">
        <f>G496+H496+I496+J496+K496</f>
        <v>250</v>
      </c>
      <c r="G496" s="78">
        <v>50</v>
      </c>
      <c r="H496" s="78">
        <v>50</v>
      </c>
      <c r="I496" s="78">
        <v>50</v>
      </c>
      <c r="J496" s="78">
        <v>50</v>
      </c>
      <c r="K496" s="78">
        <v>50</v>
      </c>
      <c r="L496" s="205" t="s">
        <v>55</v>
      </c>
      <c r="M496" s="198"/>
    </row>
    <row r="497" spans="1:13" ht="38.25" x14ac:dyDescent="0.25">
      <c r="A497" s="349"/>
      <c r="B497" s="358"/>
      <c r="C497" s="205" t="s">
        <v>147</v>
      </c>
      <c r="D497" s="88" t="s">
        <v>146</v>
      </c>
      <c r="E497" s="78">
        <v>0</v>
      </c>
      <c r="F497" s="78">
        <f>G497+H497+I497+J497+K497</f>
        <v>0</v>
      </c>
      <c r="G497" s="78">
        <v>0</v>
      </c>
      <c r="H497" s="78">
        <v>0</v>
      </c>
      <c r="I497" s="78">
        <v>0</v>
      </c>
      <c r="J497" s="78">
        <v>0</v>
      </c>
      <c r="K497" s="78">
        <v>0</v>
      </c>
      <c r="L497" s="205" t="s">
        <v>55</v>
      </c>
      <c r="M497" s="198"/>
    </row>
    <row r="498" spans="1:13" ht="38.25" x14ac:dyDescent="0.25">
      <c r="A498" s="350"/>
      <c r="B498" s="359"/>
      <c r="C498" s="205" t="s">
        <v>147</v>
      </c>
      <c r="D498" s="88" t="s">
        <v>56</v>
      </c>
      <c r="E498" s="78">
        <v>0</v>
      </c>
      <c r="F498" s="78">
        <f t="shared" ref="F498" si="383">G498+H498+I498+J498+K498</f>
        <v>0</v>
      </c>
      <c r="G498" s="78">
        <v>0</v>
      </c>
      <c r="H498" s="78">
        <v>0</v>
      </c>
      <c r="I498" s="78">
        <v>0</v>
      </c>
      <c r="J498" s="78">
        <v>0</v>
      </c>
      <c r="K498" s="78">
        <v>0</v>
      </c>
      <c r="L498" s="205" t="s">
        <v>55</v>
      </c>
      <c r="M498" s="198"/>
    </row>
    <row r="499" spans="1:13" ht="25.5" customHeight="1" x14ac:dyDescent="0.25">
      <c r="A499" s="348" t="s">
        <v>68</v>
      </c>
      <c r="B499" s="357" t="s">
        <v>333</v>
      </c>
      <c r="C499" s="205"/>
      <c r="D499" s="209" t="s">
        <v>54</v>
      </c>
      <c r="E499" s="41">
        <f>E500+E501+E502</f>
        <v>0</v>
      </c>
      <c r="F499" s="41">
        <f>G499+H499+I499+J499+K499</f>
        <v>267.5</v>
      </c>
      <c r="G499" s="41">
        <f t="shared" ref="G499:K499" si="384">G500+G501+G502</f>
        <v>67.5</v>
      </c>
      <c r="H499" s="41">
        <f t="shared" si="384"/>
        <v>50</v>
      </c>
      <c r="I499" s="41">
        <f t="shared" si="384"/>
        <v>50</v>
      </c>
      <c r="J499" s="41">
        <f t="shared" si="384"/>
        <v>50</v>
      </c>
      <c r="K499" s="41">
        <f t="shared" si="384"/>
        <v>50</v>
      </c>
      <c r="L499" s="42" t="s">
        <v>55</v>
      </c>
      <c r="M499" s="42"/>
    </row>
    <row r="500" spans="1:13" ht="38.25" x14ac:dyDescent="0.25">
      <c r="A500" s="349"/>
      <c r="B500" s="358"/>
      <c r="C500" s="205" t="s">
        <v>147</v>
      </c>
      <c r="D500" s="88" t="s">
        <v>145</v>
      </c>
      <c r="E500" s="78">
        <v>0</v>
      </c>
      <c r="F500" s="78">
        <f>G500+H500+I500+J500+K500</f>
        <v>267.5</v>
      </c>
      <c r="G500" s="78">
        <f>50+16.5+1</f>
        <v>67.5</v>
      </c>
      <c r="H500" s="78">
        <v>50</v>
      </c>
      <c r="I500" s="78">
        <v>50</v>
      </c>
      <c r="J500" s="78">
        <v>50</v>
      </c>
      <c r="K500" s="78">
        <v>50</v>
      </c>
      <c r="L500" s="205" t="s">
        <v>55</v>
      </c>
      <c r="M500" s="198"/>
    </row>
    <row r="501" spans="1:13" ht="38.25" x14ac:dyDescent="0.25">
      <c r="A501" s="349"/>
      <c r="B501" s="358"/>
      <c r="C501" s="205" t="s">
        <v>147</v>
      </c>
      <c r="D501" s="88" t="s">
        <v>146</v>
      </c>
      <c r="E501" s="78">
        <v>0</v>
      </c>
      <c r="F501" s="78">
        <f>G501+H501+I501+J501+K501</f>
        <v>0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205" t="s">
        <v>55</v>
      </c>
      <c r="M501" s="197"/>
    </row>
    <row r="502" spans="1:13" ht="38.25" x14ac:dyDescent="0.25">
      <c r="A502" s="350"/>
      <c r="B502" s="359"/>
      <c r="C502" s="205" t="s">
        <v>147</v>
      </c>
      <c r="D502" s="88" t="s">
        <v>56</v>
      </c>
      <c r="E502" s="78">
        <v>0</v>
      </c>
      <c r="F502" s="78">
        <f t="shared" ref="F502" si="385">G502+H502+I502+J502+K502</f>
        <v>0</v>
      </c>
      <c r="G502" s="78">
        <v>0</v>
      </c>
      <c r="H502" s="78">
        <v>0</v>
      </c>
      <c r="I502" s="78">
        <v>0</v>
      </c>
      <c r="J502" s="78">
        <v>0</v>
      </c>
      <c r="K502" s="78">
        <v>0</v>
      </c>
      <c r="L502" s="205" t="s">
        <v>55</v>
      </c>
      <c r="M502" s="197"/>
    </row>
    <row r="503" spans="1:13" ht="25.5" x14ac:dyDescent="0.25">
      <c r="A503" s="348" t="s">
        <v>156</v>
      </c>
      <c r="B503" s="357" t="s">
        <v>477</v>
      </c>
      <c r="C503" s="205"/>
      <c r="D503" s="209" t="s">
        <v>54</v>
      </c>
      <c r="E503" s="41">
        <f>E504+E505+E506</f>
        <v>0</v>
      </c>
      <c r="F503" s="41">
        <f t="shared" ref="F503:K503" si="386">F504+F505+F506</f>
        <v>500</v>
      </c>
      <c r="G503" s="41">
        <f t="shared" si="386"/>
        <v>100</v>
      </c>
      <c r="H503" s="41">
        <f t="shared" si="386"/>
        <v>100</v>
      </c>
      <c r="I503" s="41">
        <f t="shared" si="386"/>
        <v>100</v>
      </c>
      <c r="J503" s="41">
        <f t="shared" si="386"/>
        <v>100</v>
      </c>
      <c r="K503" s="41">
        <f t="shared" si="386"/>
        <v>100</v>
      </c>
      <c r="L503" s="42" t="s">
        <v>55</v>
      </c>
      <c r="M503" s="42"/>
    </row>
    <row r="504" spans="1:13" ht="38.25" x14ac:dyDescent="0.25">
      <c r="A504" s="349"/>
      <c r="B504" s="358"/>
      <c r="C504" s="205" t="s">
        <v>147</v>
      </c>
      <c r="D504" s="88" t="s">
        <v>145</v>
      </c>
      <c r="E504" s="78">
        <v>0</v>
      </c>
      <c r="F504" s="78">
        <f>G504+H504+I504+J504+K504</f>
        <v>500</v>
      </c>
      <c r="G504" s="78">
        <v>100</v>
      </c>
      <c r="H504" s="78">
        <v>100</v>
      </c>
      <c r="I504" s="78">
        <v>100</v>
      </c>
      <c r="J504" s="78">
        <v>100</v>
      </c>
      <c r="K504" s="78">
        <v>100</v>
      </c>
      <c r="L504" s="205" t="s">
        <v>55</v>
      </c>
      <c r="M504" s="198"/>
    </row>
    <row r="505" spans="1:13" ht="38.25" x14ac:dyDescent="0.25">
      <c r="A505" s="349"/>
      <c r="B505" s="358"/>
      <c r="C505" s="205" t="s">
        <v>147</v>
      </c>
      <c r="D505" s="88" t="s">
        <v>146</v>
      </c>
      <c r="E505" s="78">
        <v>0</v>
      </c>
      <c r="F505" s="78">
        <f>G505+H505+I505+J505+K505</f>
        <v>0</v>
      </c>
      <c r="G505" s="78">
        <v>0</v>
      </c>
      <c r="H505" s="78">
        <v>0</v>
      </c>
      <c r="I505" s="78">
        <v>0</v>
      </c>
      <c r="J505" s="78">
        <v>0</v>
      </c>
      <c r="K505" s="78">
        <v>0</v>
      </c>
      <c r="L505" s="205" t="s">
        <v>55</v>
      </c>
      <c r="M505" s="198"/>
    </row>
    <row r="506" spans="1:13" ht="38.25" x14ac:dyDescent="0.25">
      <c r="A506" s="350"/>
      <c r="B506" s="359"/>
      <c r="C506" s="205" t="s">
        <v>147</v>
      </c>
      <c r="D506" s="88" t="s">
        <v>56</v>
      </c>
      <c r="E506" s="78">
        <v>0</v>
      </c>
      <c r="F506" s="78">
        <f t="shared" ref="F506" si="387">G506+H506+I506+J506+K506</f>
        <v>0</v>
      </c>
      <c r="G506" s="78">
        <v>0</v>
      </c>
      <c r="H506" s="78">
        <v>0</v>
      </c>
      <c r="I506" s="78">
        <v>0</v>
      </c>
      <c r="J506" s="78">
        <v>0</v>
      </c>
      <c r="K506" s="78">
        <v>0</v>
      </c>
      <c r="L506" s="205" t="s">
        <v>55</v>
      </c>
      <c r="M506" s="198"/>
    </row>
    <row r="507" spans="1:13" ht="25.5" customHeight="1" x14ac:dyDescent="0.25">
      <c r="A507" s="380" t="s">
        <v>157</v>
      </c>
      <c r="B507" s="383" t="s">
        <v>482</v>
      </c>
      <c r="C507" s="162"/>
      <c r="D507" s="89" t="s">
        <v>54</v>
      </c>
      <c r="E507" s="29">
        <f>E508+E509+E510</f>
        <v>0</v>
      </c>
      <c r="F507" s="29">
        <f t="shared" ref="F507:K507" si="388">F508+F509+F510</f>
        <v>3000</v>
      </c>
      <c r="G507" s="41">
        <f t="shared" si="388"/>
        <v>600</v>
      </c>
      <c r="H507" s="29">
        <f t="shared" si="388"/>
        <v>600</v>
      </c>
      <c r="I507" s="29">
        <f t="shared" si="388"/>
        <v>600</v>
      </c>
      <c r="J507" s="29">
        <f t="shared" si="388"/>
        <v>600</v>
      </c>
      <c r="K507" s="29">
        <f t="shared" si="388"/>
        <v>600</v>
      </c>
      <c r="L507" s="42" t="s">
        <v>55</v>
      </c>
      <c r="M507" s="42"/>
    </row>
    <row r="508" spans="1:13" ht="38.25" x14ac:dyDescent="0.25">
      <c r="A508" s="381"/>
      <c r="B508" s="384"/>
      <c r="C508" s="162" t="s">
        <v>147</v>
      </c>
      <c r="D508" s="110" t="s">
        <v>145</v>
      </c>
      <c r="E508" s="85">
        <v>0</v>
      </c>
      <c r="F508" s="85">
        <f>G508+H508+I508+J508+K508</f>
        <v>3000</v>
      </c>
      <c r="G508" s="78">
        <v>600</v>
      </c>
      <c r="H508" s="85">
        <v>600</v>
      </c>
      <c r="I508" s="85">
        <v>600</v>
      </c>
      <c r="J508" s="85">
        <v>600</v>
      </c>
      <c r="K508" s="85">
        <v>600</v>
      </c>
      <c r="L508" s="165" t="s">
        <v>55</v>
      </c>
      <c r="M508" s="198"/>
    </row>
    <row r="509" spans="1:13" ht="38.25" x14ac:dyDescent="0.25">
      <c r="A509" s="381"/>
      <c r="B509" s="384"/>
      <c r="C509" s="162" t="s">
        <v>147</v>
      </c>
      <c r="D509" s="110" t="s">
        <v>146</v>
      </c>
      <c r="E509" s="85">
        <v>0</v>
      </c>
      <c r="F509" s="85">
        <f>G509+H509+I509+J509+K509</f>
        <v>0</v>
      </c>
      <c r="G509" s="85">
        <v>0</v>
      </c>
      <c r="H509" s="85">
        <v>0</v>
      </c>
      <c r="I509" s="85">
        <v>0</v>
      </c>
      <c r="J509" s="85">
        <v>0</v>
      </c>
      <c r="K509" s="85">
        <v>0</v>
      </c>
      <c r="L509" s="165" t="s">
        <v>55</v>
      </c>
      <c r="M509" s="198"/>
    </row>
    <row r="510" spans="1:13" ht="38.25" x14ac:dyDescent="0.25">
      <c r="A510" s="382"/>
      <c r="B510" s="385"/>
      <c r="C510" s="165" t="s">
        <v>147</v>
      </c>
      <c r="D510" s="88" t="s">
        <v>56</v>
      </c>
      <c r="E510" s="78">
        <v>0</v>
      </c>
      <c r="F510" s="78">
        <f t="shared" ref="F510" si="389">G510+H510+I510+J510+K510</f>
        <v>0</v>
      </c>
      <c r="G510" s="78">
        <v>0</v>
      </c>
      <c r="H510" s="78">
        <v>0</v>
      </c>
      <c r="I510" s="78">
        <v>0</v>
      </c>
      <c r="J510" s="78">
        <v>0</v>
      </c>
      <c r="K510" s="78">
        <v>0</v>
      </c>
      <c r="L510" s="165" t="s">
        <v>55</v>
      </c>
      <c r="M510" s="165"/>
    </row>
    <row r="511" spans="1:13" ht="25.5" x14ac:dyDescent="0.25">
      <c r="A511" s="380" t="s">
        <v>308</v>
      </c>
      <c r="B511" s="383" t="s">
        <v>372</v>
      </c>
      <c r="C511" s="245"/>
      <c r="D511" s="89" t="s">
        <v>54</v>
      </c>
      <c r="E511" s="29">
        <f>E512+E513+E514</f>
        <v>0</v>
      </c>
      <c r="F511" s="29">
        <f t="shared" ref="F511:K511" si="390">F512+F513+F514</f>
        <v>12.6</v>
      </c>
      <c r="G511" s="41">
        <f t="shared" si="390"/>
        <v>12.6</v>
      </c>
      <c r="H511" s="29">
        <f t="shared" si="390"/>
        <v>0</v>
      </c>
      <c r="I511" s="29">
        <f t="shared" si="390"/>
        <v>0</v>
      </c>
      <c r="J511" s="29">
        <f t="shared" si="390"/>
        <v>0</v>
      </c>
      <c r="K511" s="29">
        <f t="shared" si="390"/>
        <v>0</v>
      </c>
      <c r="L511" s="42" t="s">
        <v>55</v>
      </c>
      <c r="M511" s="42"/>
    </row>
    <row r="512" spans="1:13" ht="38.25" x14ac:dyDescent="0.25">
      <c r="A512" s="381"/>
      <c r="B512" s="384"/>
      <c r="C512" s="245" t="s">
        <v>147</v>
      </c>
      <c r="D512" s="110" t="s">
        <v>145</v>
      </c>
      <c r="E512" s="85">
        <v>0</v>
      </c>
      <c r="F512" s="85">
        <f>G512+H512+I512+J512+K512</f>
        <v>12.6</v>
      </c>
      <c r="G512" s="78">
        <v>12.6</v>
      </c>
      <c r="H512" s="85">
        <v>0</v>
      </c>
      <c r="I512" s="85">
        <v>0</v>
      </c>
      <c r="J512" s="85">
        <v>0</v>
      </c>
      <c r="K512" s="85">
        <v>0</v>
      </c>
      <c r="L512" s="246" t="s">
        <v>55</v>
      </c>
      <c r="M512" s="246"/>
    </row>
    <row r="513" spans="1:21" ht="38.25" x14ac:dyDescent="0.25">
      <c r="A513" s="381"/>
      <c r="B513" s="384"/>
      <c r="C513" s="245" t="s">
        <v>147</v>
      </c>
      <c r="D513" s="110" t="s">
        <v>146</v>
      </c>
      <c r="E513" s="85">
        <v>0</v>
      </c>
      <c r="F513" s="85">
        <f>G513+H513+I513+J513+K513</f>
        <v>0</v>
      </c>
      <c r="G513" s="85">
        <v>0</v>
      </c>
      <c r="H513" s="85">
        <v>0</v>
      </c>
      <c r="I513" s="85">
        <v>0</v>
      </c>
      <c r="J513" s="85">
        <v>0</v>
      </c>
      <c r="K513" s="85">
        <v>0</v>
      </c>
      <c r="L513" s="246" t="s">
        <v>55</v>
      </c>
      <c r="M513" s="246"/>
    </row>
    <row r="514" spans="1:21" ht="38.25" x14ac:dyDescent="0.25">
      <c r="A514" s="382"/>
      <c r="B514" s="385"/>
      <c r="C514" s="246" t="s">
        <v>147</v>
      </c>
      <c r="D514" s="88" t="s">
        <v>56</v>
      </c>
      <c r="E514" s="78">
        <v>0</v>
      </c>
      <c r="F514" s="78">
        <f t="shared" ref="F514" si="391">G514+H514+I514+J514+K514</f>
        <v>0</v>
      </c>
      <c r="G514" s="78">
        <v>0</v>
      </c>
      <c r="H514" s="78">
        <v>0</v>
      </c>
      <c r="I514" s="78">
        <v>0</v>
      </c>
      <c r="J514" s="78">
        <v>0</v>
      </c>
      <c r="K514" s="78">
        <v>0</v>
      </c>
      <c r="L514" s="246" t="s">
        <v>55</v>
      </c>
      <c r="M514" s="246"/>
    </row>
    <row r="515" spans="1:21" ht="27.75" customHeight="1" x14ac:dyDescent="0.25">
      <c r="A515" s="408" t="s">
        <v>57</v>
      </c>
      <c r="B515" s="409"/>
      <c r="C515" s="101"/>
      <c r="D515" s="35" t="s">
        <v>58</v>
      </c>
      <c r="E515" s="64">
        <f>E516+E517+E518</f>
        <v>0</v>
      </c>
      <c r="F515" s="64">
        <f>F516+F517+F518</f>
        <v>33937.219999999994</v>
      </c>
      <c r="G515" s="64">
        <f t="shared" ref="G515:K515" si="392">G516+G517+G518</f>
        <v>6857.22</v>
      </c>
      <c r="H515" s="64">
        <f t="shared" si="392"/>
        <v>6770</v>
      </c>
      <c r="I515" s="64">
        <f t="shared" si="392"/>
        <v>6770</v>
      </c>
      <c r="J515" s="64">
        <f t="shared" si="392"/>
        <v>6770</v>
      </c>
      <c r="K515" s="64">
        <f t="shared" si="392"/>
        <v>6770</v>
      </c>
      <c r="L515" s="35"/>
      <c r="M515" s="35"/>
    </row>
    <row r="516" spans="1:21" ht="38.25" x14ac:dyDescent="0.25">
      <c r="A516" s="410"/>
      <c r="B516" s="411"/>
      <c r="C516" s="101"/>
      <c r="D516" s="35" t="s">
        <v>145</v>
      </c>
      <c r="E516" s="51">
        <f t="shared" ref="E516:K518" si="393">E476</f>
        <v>0</v>
      </c>
      <c r="F516" s="51">
        <f t="shared" si="393"/>
        <v>33937.219999999994</v>
      </c>
      <c r="G516" s="51">
        <f t="shared" si="393"/>
        <v>6857.22</v>
      </c>
      <c r="H516" s="51">
        <f t="shared" si="393"/>
        <v>6770</v>
      </c>
      <c r="I516" s="51">
        <f t="shared" si="393"/>
        <v>6770</v>
      </c>
      <c r="J516" s="51">
        <f t="shared" si="393"/>
        <v>6770</v>
      </c>
      <c r="K516" s="51">
        <f t="shared" si="393"/>
        <v>6770</v>
      </c>
      <c r="L516" s="35"/>
      <c r="M516" s="35"/>
      <c r="N516" s="17"/>
    </row>
    <row r="517" spans="1:21" ht="40.5" customHeight="1" x14ac:dyDescent="0.25">
      <c r="A517" s="410"/>
      <c r="B517" s="411"/>
      <c r="C517" s="101"/>
      <c r="D517" s="45" t="s">
        <v>18</v>
      </c>
      <c r="E517" s="65">
        <f t="shared" si="393"/>
        <v>0</v>
      </c>
      <c r="F517" s="65">
        <f t="shared" si="393"/>
        <v>0</v>
      </c>
      <c r="G517" s="65">
        <f t="shared" si="393"/>
        <v>0</v>
      </c>
      <c r="H517" s="65">
        <f t="shared" si="393"/>
        <v>0</v>
      </c>
      <c r="I517" s="65">
        <f t="shared" si="393"/>
        <v>0</v>
      </c>
      <c r="J517" s="65">
        <f t="shared" si="393"/>
        <v>0</v>
      </c>
      <c r="K517" s="65">
        <f t="shared" si="393"/>
        <v>0</v>
      </c>
      <c r="L517" s="45"/>
      <c r="M517" s="45"/>
    </row>
    <row r="518" spans="1:21" ht="44.25" customHeight="1" x14ac:dyDescent="0.25">
      <c r="A518" s="412"/>
      <c r="B518" s="413"/>
      <c r="C518" s="101"/>
      <c r="D518" s="48" t="s">
        <v>56</v>
      </c>
      <c r="E518" s="50">
        <f t="shared" si="393"/>
        <v>0</v>
      </c>
      <c r="F518" s="50">
        <f t="shared" si="393"/>
        <v>0</v>
      </c>
      <c r="G518" s="50">
        <f t="shared" si="393"/>
        <v>0</v>
      </c>
      <c r="H518" s="50">
        <f t="shared" si="393"/>
        <v>0</v>
      </c>
      <c r="I518" s="50">
        <f t="shared" si="393"/>
        <v>0</v>
      </c>
      <c r="J518" s="50">
        <f t="shared" si="393"/>
        <v>0</v>
      </c>
      <c r="K518" s="50">
        <f t="shared" si="393"/>
        <v>0</v>
      </c>
      <c r="L518" s="48"/>
      <c r="M518" s="48"/>
    </row>
    <row r="519" spans="1:21" ht="30.75" customHeight="1" x14ac:dyDescent="0.25">
      <c r="A519" s="270" t="s">
        <v>199</v>
      </c>
      <c r="B519" s="270"/>
      <c r="C519" s="101"/>
      <c r="D519" s="189" t="s">
        <v>58</v>
      </c>
      <c r="E519" s="64">
        <f>E24+E113+E202+E315+E368+E405+E515</f>
        <v>0</v>
      </c>
      <c r="F519" s="64">
        <f t="shared" ref="F519:K519" si="394">F520+F521+F522</f>
        <v>1437937.9900000002</v>
      </c>
      <c r="G519" s="64">
        <f t="shared" si="394"/>
        <v>369929.49</v>
      </c>
      <c r="H519" s="64">
        <f t="shared" si="394"/>
        <v>367043.5</v>
      </c>
      <c r="I519" s="64">
        <f t="shared" si="394"/>
        <v>233655</v>
      </c>
      <c r="J519" s="64">
        <f t="shared" si="394"/>
        <v>233655</v>
      </c>
      <c r="K519" s="64">
        <f t="shared" si="394"/>
        <v>233655</v>
      </c>
      <c r="L519" s="64"/>
      <c r="M519" s="64"/>
    </row>
    <row r="520" spans="1:21" ht="78.75" x14ac:dyDescent="0.25">
      <c r="A520" s="270"/>
      <c r="B520" s="270"/>
      <c r="C520" s="101"/>
      <c r="D520" s="189" t="s">
        <v>145</v>
      </c>
      <c r="E520" s="64">
        <f t="shared" ref="E520:K522" si="395">E25+E114+E203+E316+E369+E406+E471+E516</f>
        <v>8463.2999999999993</v>
      </c>
      <c r="F520" s="64">
        <f t="shared" si="395"/>
        <v>1207768.6900000002</v>
      </c>
      <c r="G520" s="64">
        <f t="shared" si="395"/>
        <v>240797.69</v>
      </c>
      <c r="H520" s="64">
        <f t="shared" si="395"/>
        <v>266006</v>
      </c>
      <c r="I520" s="64">
        <f t="shared" si="395"/>
        <v>233655</v>
      </c>
      <c r="J520" s="64">
        <f t="shared" si="395"/>
        <v>233655</v>
      </c>
      <c r="K520" s="64">
        <f t="shared" si="395"/>
        <v>233655</v>
      </c>
      <c r="L520" s="115"/>
      <c r="M520" s="115"/>
      <c r="N520" s="203"/>
      <c r="O520" s="17"/>
      <c r="P520" s="17"/>
      <c r="Q520" s="17"/>
      <c r="R520" s="17"/>
      <c r="S520" s="17"/>
      <c r="T520" s="17"/>
      <c r="U520" s="17"/>
    </row>
    <row r="521" spans="1:21" ht="63" x14ac:dyDescent="0.25">
      <c r="A521" s="270"/>
      <c r="B521" s="270"/>
      <c r="C521" s="101"/>
      <c r="D521" s="190" t="s">
        <v>18</v>
      </c>
      <c r="E521" s="65">
        <f t="shared" si="395"/>
        <v>0</v>
      </c>
      <c r="F521" s="65">
        <f t="shared" si="395"/>
        <v>230169.3</v>
      </c>
      <c r="G521" s="65">
        <f t="shared" si="395"/>
        <v>129131.8</v>
      </c>
      <c r="H521" s="65">
        <f t="shared" si="395"/>
        <v>101037.5</v>
      </c>
      <c r="I521" s="65">
        <f t="shared" si="395"/>
        <v>0</v>
      </c>
      <c r="J521" s="65">
        <f t="shared" si="395"/>
        <v>0</v>
      </c>
      <c r="K521" s="65">
        <f t="shared" si="395"/>
        <v>0</v>
      </c>
      <c r="L521" s="65"/>
      <c r="M521" s="65"/>
    </row>
    <row r="522" spans="1:21" ht="44.25" customHeight="1" x14ac:dyDescent="0.25">
      <c r="A522" s="270"/>
      <c r="B522" s="270"/>
      <c r="C522" s="101"/>
      <c r="D522" s="191" t="s">
        <v>19</v>
      </c>
      <c r="E522" s="50">
        <f t="shared" si="395"/>
        <v>0</v>
      </c>
      <c r="F522" s="50">
        <f t="shared" si="395"/>
        <v>0</v>
      </c>
      <c r="G522" s="50">
        <f t="shared" si="395"/>
        <v>0</v>
      </c>
      <c r="H522" s="50">
        <f t="shared" si="395"/>
        <v>0</v>
      </c>
      <c r="I522" s="50">
        <f t="shared" si="395"/>
        <v>0</v>
      </c>
      <c r="J522" s="50">
        <f t="shared" si="395"/>
        <v>0</v>
      </c>
      <c r="K522" s="50">
        <f t="shared" si="395"/>
        <v>0</v>
      </c>
      <c r="L522" s="116"/>
      <c r="M522" s="116"/>
    </row>
    <row r="523" spans="1:21" x14ac:dyDescent="0.25">
      <c r="A523" s="15"/>
      <c r="B523" s="15"/>
      <c r="C523" s="15"/>
      <c r="D523" s="187" t="s">
        <v>305</v>
      </c>
      <c r="E523" s="187"/>
      <c r="F523" s="188">
        <f t="shared" ref="F523:K523" si="396">F25+F114+F203+F316+F406+F516</f>
        <v>1124768.5900000001</v>
      </c>
      <c r="G523" s="188">
        <f t="shared" si="396"/>
        <v>228185.59</v>
      </c>
      <c r="H523" s="188">
        <f t="shared" si="396"/>
        <v>248409</v>
      </c>
      <c r="I523" s="188">
        <f t="shared" si="396"/>
        <v>216058</v>
      </c>
      <c r="J523" s="188">
        <f t="shared" si="396"/>
        <v>216058</v>
      </c>
      <c r="K523" s="188">
        <f t="shared" si="396"/>
        <v>216058</v>
      </c>
      <c r="L523" s="15"/>
      <c r="M523" s="15"/>
      <c r="N523" s="15"/>
      <c r="O523" s="15"/>
    </row>
    <row r="524" spans="1:21" x14ac:dyDescent="0.25">
      <c r="F524" s="17"/>
    </row>
  </sheetData>
  <mergeCells count="302">
    <mergeCell ref="B267:B270"/>
    <mergeCell ref="B287:B290"/>
    <mergeCell ref="A291:A294"/>
    <mergeCell ref="A283:A286"/>
    <mergeCell ref="A364:A367"/>
    <mergeCell ref="B364:B367"/>
    <mergeCell ref="A511:A514"/>
    <mergeCell ref="B511:B514"/>
    <mergeCell ref="A434:A437"/>
    <mergeCell ref="B434:B437"/>
    <mergeCell ref="A299:A302"/>
    <mergeCell ref="B299:B302"/>
    <mergeCell ref="A348:A351"/>
    <mergeCell ref="B348:B351"/>
    <mergeCell ref="A352:A355"/>
    <mergeCell ref="B352:B355"/>
    <mergeCell ref="B422:B425"/>
    <mergeCell ref="A426:A429"/>
    <mergeCell ref="B426:B429"/>
    <mergeCell ref="A430:A433"/>
    <mergeCell ref="A389:A392"/>
    <mergeCell ref="B389:B392"/>
    <mergeCell ref="A393:A396"/>
    <mergeCell ref="B393:B396"/>
    <mergeCell ref="A483:A486"/>
    <mergeCell ref="B483:B486"/>
    <mergeCell ref="A340:A343"/>
    <mergeCell ref="A344:A347"/>
    <mergeCell ref="B340:B343"/>
    <mergeCell ref="B344:B347"/>
    <mergeCell ref="A360:A363"/>
    <mergeCell ref="B360:B363"/>
    <mergeCell ref="B466:B469"/>
    <mergeCell ref="A470:B473"/>
    <mergeCell ref="A377:A380"/>
    <mergeCell ref="B377:B380"/>
    <mergeCell ref="B430:B433"/>
    <mergeCell ref="A409:M409"/>
    <mergeCell ref="A410:A413"/>
    <mergeCell ref="B410:B413"/>
    <mergeCell ref="A414:A417"/>
    <mergeCell ref="A381:A384"/>
    <mergeCell ref="B381:B384"/>
    <mergeCell ref="A397:A400"/>
    <mergeCell ref="B397:B400"/>
    <mergeCell ref="A401:A404"/>
    <mergeCell ref="B401:B404"/>
    <mergeCell ref="A405:B408"/>
    <mergeCell ref="A519:B522"/>
    <mergeCell ref="A12:A15"/>
    <mergeCell ref="B12:B15"/>
    <mergeCell ref="A93:A96"/>
    <mergeCell ref="B93:B96"/>
    <mergeCell ref="A97:A100"/>
    <mergeCell ref="B97:B100"/>
    <mergeCell ref="A101:A104"/>
    <mergeCell ref="B101:B104"/>
    <mergeCell ref="A105:A108"/>
    <mergeCell ref="B105:B108"/>
    <mergeCell ref="A24:B27"/>
    <mergeCell ref="A113:B116"/>
    <mergeCell ref="A368:B371"/>
    <mergeCell ref="B372:M372"/>
    <mergeCell ref="A373:A376"/>
    <mergeCell ref="B373:B376"/>
    <mergeCell ref="A324:A327"/>
    <mergeCell ref="A454:A457"/>
    <mergeCell ref="A438:A441"/>
    <mergeCell ref="A487:A490"/>
    <mergeCell ref="A515:B518"/>
    <mergeCell ref="C462:C465"/>
    <mergeCell ref="A479:A482"/>
    <mergeCell ref="N9:N10"/>
    <mergeCell ref="B29:B32"/>
    <mergeCell ref="A29:A32"/>
    <mergeCell ref="B33:B36"/>
    <mergeCell ref="A37:A40"/>
    <mergeCell ref="B37:B40"/>
    <mergeCell ref="A89:A92"/>
    <mergeCell ref="B89:B92"/>
    <mergeCell ref="A33:A36"/>
    <mergeCell ref="M37:M40"/>
    <mergeCell ref="A45:A48"/>
    <mergeCell ref="B45:B48"/>
    <mergeCell ref="M45:M48"/>
    <mergeCell ref="A41:A44"/>
    <mergeCell ref="B41:B44"/>
    <mergeCell ref="A49:A52"/>
    <mergeCell ref="B49:B52"/>
    <mergeCell ref="A53:A56"/>
    <mergeCell ref="B53:B56"/>
    <mergeCell ref="M53:M56"/>
    <mergeCell ref="A85:A88"/>
    <mergeCell ref="B85:B88"/>
    <mergeCell ref="M57:M60"/>
    <mergeCell ref="A57:A60"/>
    <mergeCell ref="A507:A510"/>
    <mergeCell ref="B507:B510"/>
    <mergeCell ref="A466:A469"/>
    <mergeCell ref="A442:A445"/>
    <mergeCell ref="A474:M474"/>
    <mergeCell ref="B414:B417"/>
    <mergeCell ref="A418:A421"/>
    <mergeCell ref="B418:B421"/>
    <mergeCell ref="A422:A425"/>
    <mergeCell ref="B438:B441"/>
    <mergeCell ref="A499:A502"/>
    <mergeCell ref="B499:B502"/>
    <mergeCell ref="C438:C441"/>
    <mergeCell ref="B442:B445"/>
    <mergeCell ref="B479:B482"/>
    <mergeCell ref="B491:B494"/>
    <mergeCell ref="B495:B498"/>
    <mergeCell ref="A491:A494"/>
    <mergeCell ref="A495:A498"/>
    <mergeCell ref="A503:A506"/>
    <mergeCell ref="B503:B506"/>
    <mergeCell ref="A475:A478"/>
    <mergeCell ref="B475:B478"/>
    <mergeCell ref="B487:B490"/>
    <mergeCell ref="B57:B60"/>
    <mergeCell ref="A223:A226"/>
    <mergeCell ref="B295:B298"/>
    <mergeCell ref="B458:B461"/>
    <mergeCell ref="A462:A465"/>
    <mergeCell ref="B462:B465"/>
    <mergeCell ref="A356:A359"/>
    <mergeCell ref="B356:B359"/>
    <mergeCell ref="A307:A310"/>
    <mergeCell ref="B307:B310"/>
    <mergeCell ref="A315:B318"/>
    <mergeCell ref="A446:A449"/>
    <mergeCell ref="A458:A461"/>
    <mergeCell ref="B450:B453"/>
    <mergeCell ref="B454:B457"/>
    <mergeCell ref="B446:B449"/>
    <mergeCell ref="A73:A76"/>
    <mergeCell ref="A450:A453"/>
    <mergeCell ref="A385:A388"/>
    <mergeCell ref="B385:B388"/>
    <mergeCell ref="A279:A282"/>
    <mergeCell ref="B291:B294"/>
    <mergeCell ref="A295:A298"/>
    <mergeCell ref="B283:B286"/>
    <mergeCell ref="A287:A290"/>
    <mergeCell ref="A311:A314"/>
    <mergeCell ref="B311:B314"/>
    <mergeCell ref="B332:B335"/>
    <mergeCell ref="A336:A339"/>
    <mergeCell ref="B319:M319"/>
    <mergeCell ref="A320:A323"/>
    <mergeCell ref="M287:M290"/>
    <mergeCell ref="B320:B323"/>
    <mergeCell ref="A328:A331"/>
    <mergeCell ref="B328:B331"/>
    <mergeCell ref="A332:A335"/>
    <mergeCell ref="B336:B339"/>
    <mergeCell ref="B324:B327"/>
    <mergeCell ref="B303:B306"/>
    <mergeCell ref="A303:A306"/>
    <mergeCell ref="M239:M242"/>
    <mergeCell ref="A247:A250"/>
    <mergeCell ref="B247:B250"/>
    <mergeCell ref="M243:M246"/>
    <mergeCell ref="M263:M266"/>
    <mergeCell ref="A263:A266"/>
    <mergeCell ref="B263:B266"/>
    <mergeCell ref="A255:A258"/>
    <mergeCell ref="M255:M258"/>
    <mergeCell ref="A259:A262"/>
    <mergeCell ref="B259:B262"/>
    <mergeCell ref="M259:M262"/>
    <mergeCell ref="M247:M250"/>
    <mergeCell ref="A251:A254"/>
    <mergeCell ref="B251:B254"/>
    <mergeCell ref="M251:M254"/>
    <mergeCell ref="B255:B258"/>
    <mergeCell ref="B239:B242"/>
    <mergeCell ref="A1:M1"/>
    <mergeCell ref="A2:M2"/>
    <mergeCell ref="A3:M3"/>
    <mergeCell ref="A5:M5"/>
    <mergeCell ref="A6:M6"/>
    <mergeCell ref="A28:M28"/>
    <mergeCell ref="A7:M7"/>
    <mergeCell ref="A16:A19"/>
    <mergeCell ref="B16:B19"/>
    <mergeCell ref="A20:A23"/>
    <mergeCell ref="B20:B23"/>
    <mergeCell ref="A9:A10"/>
    <mergeCell ref="B9:B10"/>
    <mergeCell ref="C9:C10"/>
    <mergeCell ref="M9:M10"/>
    <mergeCell ref="D9:D10"/>
    <mergeCell ref="E9:E10"/>
    <mergeCell ref="F9:F10"/>
    <mergeCell ref="G9:K9"/>
    <mergeCell ref="L9:L10"/>
    <mergeCell ref="M49:M52"/>
    <mergeCell ref="B126:B129"/>
    <mergeCell ref="B138:B141"/>
    <mergeCell ref="M235:M238"/>
    <mergeCell ref="B223:B226"/>
    <mergeCell ref="M223:M226"/>
    <mergeCell ref="A227:A230"/>
    <mergeCell ref="B227:B230"/>
    <mergeCell ref="M227:M230"/>
    <mergeCell ref="M231:M234"/>
    <mergeCell ref="A231:A234"/>
    <mergeCell ref="B231:B234"/>
    <mergeCell ref="A134:A137"/>
    <mergeCell ref="M146:M149"/>
    <mergeCell ref="A166:A169"/>
    <mergeCell ref="M215:M217"/>
    <mergeCell ref="M162:M165"/>
    <mergeCell ref="M166:M169"/>
    <mergeCell ref="M150:M153"/>
    <mergeCell ref="M186:M189"/>
    <mergeCell ref="M158:M161"/>
    <mergeCell ref="B142:B145"/>
    <mergeCell ref="B166:B169"/>
    <mergeCell ref="A207:A210"/>
    <mergeCell ref="B146:B149"/>
    <mergeCell ref="A154:A157"/>
    <mergeCell ref="B154:B157"/>
    <mergeCell ref="B182:B185"/>
    <mergeCell ref="B279:B282"/>
    <mergeCell ref="A275:A278"/>
    <mergeCell ref="A235:A238"/>
    <mergeCell ref="A219:A222"/>
    <mergeCell ref="B219:B222"/>
    <mergeCell ref="A243:A246"/>
    <mergeCell ref="B243:B246"/>
    <mergeCell ref="B211:B214"/>
    <mergeCell ref="B162:B165"/>
    <mergeCell ref="A186:A189"/>
    <mergeCell ref="B186:B189"/>
    <mergeCell ref="A190:A193"/>
    <mergeCell ref="B190:B193"/>
    <mergeCell ref="A182:A185"/>
    <mergeCell ref="A202:B205"/>
    <mergeCell ref="B235:B238"/>
    <mergeCell ref="A239:A242"/>
    <mergeCell ref="B271:B274"/>
    <mergeCell ref="B275:B278"/>
    <mergeCell ref="A267:A270"/>
    <mergeCell ref="A206:M206"/>
    <mergeCell ref="M154:M157"/>
    <mergeCell ref="A158:A161"/>
    <mergeCell ref="B158:B161"/>
    <mergeCell ref="B150:B153"/>
    <mergeCell ref="B170:B173"/>
    <mergeCell ref="M170:M173"/>
    <mergeCell ref="B207:B210"/>
    <mergeCell ref="A211:A214"/>
    <mergeCell ref="M77:M80"/>
    <mergeCell ref="M61:M64"/>
    <mergeCell ref="B73:B76"/>
    <mergeCell ref="A77:A80"/>
    <mergeCell ref="B77:B80"/>
    <mergeCell ref="B118:B121"/>
    <mergeCell ref="A118:A121"/>
    <mergeCell ref="A122:A125"/>
    <mergeCell ref="B122:B125"/>
    <mergeCell ref="A117:M117"/>
    <mergeCell ref="A109:A112"/>
    <mergeCell ref="B109:B112"/>
    <mergeCell ref="A61:A64"/>
    <mergeCell ref="B61:B64"/>
    <mergeCell ref="A65:A68"/>
    <mergeCell ref="B65:B68"/>
    <mergeCell ref="M65:M68"/>
    <mergeCell ref="A69:A72"/>
    <mergeCell ref="B69:B72"/>
    <mergeCell ref="M69:M72"/>
    <mergeCell ref="M73:M76"/>
    <mergeCell ref="B81:B84"/>
    <mergeCell ref="M81:M84"/>
    <mergeCell ref="M271:M274"/>
    <mergeCell ref="A271:A274"/>
    <mergeCell ref="M138:M141"/>
    <mergeCell ref="M142:M145"/>
    <mergeCell ref="A150:A153"/>
    <mergeCell ref="M134:M137"/>
    <mergeCell ref="A146:A149"/>
    <mergeCell ref="A126:A129"/>
    <mergeCell ref="A215:A218"/>
    <mergeCell ref="B215:B218"/>
    <mergeCell ref="B174:B177"/>
    <mergeCell ref="A178:A181"/>
    <mergeCell ref="B178:B181"/>
    <mergeCell ref="A194:A197"/>
    <mergeCell ref="B194:B197"/>
    <mergeCell ref="A174:A177"/>
    <mergeCell ref="A198:A201"/>
    <mergeCell ref="B198:B201"/>
    <mergeCell ref="B134:B137"/>
    <mergeCell ref="A138:A141"/>
    <mergeCell ref="A130:A133"/>
    <mergeCell ref="B130:B133"/>
    <mergeCell ref="A142:A145"/>
    <mergeCell ref="A162:A165"/>
  </mergeCells>
  <pageMargins left="0.9055118110236221" right="0.51181102362204722" top="0.74803149606299213" bottom="0.74803149606299213" header="0.31496062992125984" footer="0.31496062992125984"/>
  <pageSetup paperSize="9" scale="69" orientation="landscape" r:id="rId1"/>
  <rowBreaks count="5" manualBreakCount="5">
    <brk id="291" max="12" man="1"/>
    <brk id="331" max="12" man="1"/>
    <brk id="379" max="12" man="1"/>
    <brk id="404" max="12" man="1"/>
    <brk id="500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5" zoomScale="120" zoomScaleNormal="120" zoomScaleSheetLayoutView="110" workbookViewId="0">
      <selection activeCell="J22" sqref="J22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8.5703125" customWidth="1"/>
    <col min="9" max="9" width="15" customWidth="1"/>
    <col min="10" max="10" width="13.7109375" customWidth="1"/>
    <col min="11" max="11" width="14.7109375" customWidth="1"/>
    <col min="12" max="12" width="17.140625" customWidth="1"/>
  </cols>
  <sheetData>
    <row r="1" spans="1:12" x14ac:dyDescent="0.25">
      <c r="A1" s="373" t="s">
        <v>78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x14ac:dyDescent="0.25">
      <c r="A2" s="374" t="s">
        <v>213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15.75" x14ac:dyDescent="0.25">
      <c r="A3" s="373" t="s">
        <v>204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x14ac:dyDescent="0.25">
      <c r="A4" s="19"/>
    </row>
    <row r="5" spans="1:12" ht="33.75" customHeight="1" x14ac:dyDescent="0.25">
      <c r="A5" s="440" t="s">
        <v>462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0.5" customHeight="1" x14ac:dyDescent="0.25">
      <c r="A6" s="18"/>
    </row>
    <row r="7" spans="1:12" x14ac:dyDescent="0.25">
      <c r="A7" s="442" t="s">
        <v>316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</row>
    <row r="8" spans="1:12" ht="32.25" customHeight="1" x14ac:dyDescent="0.25">
      <c r="A8" s="442" t="s">
        <v>461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2" x14ac:dyDescent="0.25">
      <c r="A9" s="441" t="s">
        <v>272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x14ac:dyDescent="0.25">
      <c r="A10" s="431" t="s">
        <v>273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</row>
    <row r="11" spans="1:12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</row>
    <row r="12" spans="1:12" ht="15" customHeight="1" x14ac:dyDescent="0.25">
      <c r="A12" s="432" t="s">
        <v>1</v>
      </c>
      <c r="B12" s="432" t="s">
        <v>274</v>
      </c>
      <c r="C12" s="432" t="s">
        <v>275</v>
      </c>
      <c r="D12" s="432" t="s">
        <v>276</v>
      </c>
      <c r="E12" s="432" t="s">
        <v>79</v>
      </c>
      <c r="F12" s="438" t="s">
        <v>277</v>
      </c>
      <c r="G12" s="432" t="s">
        <v>80</v>
      </c>
      <c r="H12" s="434" t="s">
        <v>81</v>
      </c>
      <c r="I12" s="435"/>
      <c r="J12" s="436"/>
      <c r="K12" s="432" t="s">
        <v>82</v>
      </c>
      <c r="L12" s="432" t="s">
        <v>278</v>
      </c>
    </row>
    <row r="13" spans="1:12" ht="80.25" customHeight="1" x14ac:dyDescent="0.25">
      <c r="A13" s="433"/>
      <c r="B13" s="433"/>
      <c r="C13" s="433"/>
      <c r="D13" s="433"/>
      <c r="E13" s="433"/>
      <c r="F13" s="439"/>
      <c r="G13" s="433"/>
      <c r="H13" s="30" t="s">
        <v>44</v>
      </c>
      <c r="I13" s="30" t="s">
        <v>288</v>
      </c>
      <c r="J13" s="30" t="s">
        <v>10</v>
      </c>
      <c r="K13" s="433"/>
      <c r="L13" s="433"/>
    </row>
    <row r="14" spans="1:12" x14ac:dyDescent="0.25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10</v>
      </c>
      <c r="J14" s="30">
        <v>11</v>
      </c>
      <c r="K14" s="153"/>
      <c r="L14" s="117">
        <v>12</v>
      </c>
    </row>
    <row r="15" spans="1:12" ht="15" customHeight="1" x14ac:dyDescent="0.25">
      <c r="A15" s="348" t="s">
        <v>84</v>
      </c>
      <c r="B15" s="437" t="s">
        <v>240</v>
      </c>
      <c r="C15" s="293" t="s">
        <v>286</v>
      </c>
      <c r="D15" s="293" t="s">
        <v>287</v>
      </c>
      <c r="E15" s="174">
        <v>118354.4</v>
      </c>
      <c r="F15" s="165"/>
      <c r="G15" s="154" t="s">
        <v>15</v>
      </c>
      <c r="H15" s="175">
        <f>H16+H17</f>
        <v>181055</v>
      </c>
      <c r="I15" s="175">
        <f t="shared" ref="I15:J15" si="0">I16+I17</f>
        <v>20000</v>
      </c>
      <c r="J15" s="175">
        <f t="shared" si="0"/>
        <v>161055</v>
      </c>
      <c r="K15" s="151"/>
      <c r="L15" s="154"/>
    </row>
    <row r="16" spans="1:12" ht="58.5" customHeight="1" x14ac:dyDescent="0.25">
      <c r="A16" s="349"/>
      <c r="B16" s="437"/>
      <c r="C16" s="293"/>
      <c r="D16" s="293"/>
      <c r="E16" s="174">
        <v>112436.48</v>
      </c>
      <c r="F16" s="161">
        <v>0</v>
      </c>
      <c r="G16" s="154" t="s">
        <v>18</v>
      </c>
      <c r="H16" s="175">
        <f>I16+J16</f>
        <v>172002.25</v>
      </c>
      <c r="I16" s="175">
        <v>19000</v>
      </c>
      <c r="J16" s="175">
        <v>153002.25</v>
      </c>
      <c r="K16" s="151"/>
      <c r="L16" s="154"/>
    </row>
    <row r="17" spans="1:12" ht="54.75" customHeight="1" x14ac:dyDescent="0.25">
      <c r="A17" s="350"/>
      <c r="B17" s="437"/>
      <c r="C17" s="293"/>
      <c r="D17" s="293"/>
      <c r="E17" s="174">
        <v>5917.92</v>
      </c>
      <c r="F17" s="161">
        <v>0</v>
      </c>
      <c r="G17" s="122" t="s">
        <v>168</v>
      </c>
      <c r="H17" s="175">
        <f>I17+J17</f>
        <v>9052.75</v>
      </c>
      <c r="I17" s="175">
        <v>1000</v>
      </c>
      <c r="J17" s="175">
        <v>8052.75</v>
      </c>
      <c r="K17" s="151"/>
      <c r="L17" s="154"/>
    </row>
    <row r="18" spans="1:12" x14ac:dyDescent="0.25">
      <c r="A18" s="178"/>
      <c r="B18" s="42" t="s">
        <v>279</v>
      </c>
      <c r="C18" s="42"/>
      <c r="D18" s="42"/>
      <c r="E18" s="42"/>
      <c r="F18" s="42"/>
      <c r="G18" s="42" t="s">
        <v>44</v>
      </c>
      <c r="H18" s="179">
        <f>H15</f>
        <v>181055</v>
      </c>
      <c r="I18" s="179">
        <f t="shared" ref="I18:J18" si="1">I15</f>
        <v>20000</v>
      </c>
      <c r="J18" s="179">
        <f t="shared" si="1"/>
        <v>161055</v>
      </c>
      <c r="K18" s="151"/>
      <c r="L18" s="114"/>
    </row>
    <row r="19" spans="1:12" ht="16.5" customHeight="1" x14ac:dyDescent="0.25">
      <c r="A19" s="348" t="s">
        <v>291</v>
      </c>
      <c r="B19" s="357" t="s">
        <v>200</v>
      </c>
      <c r="C19" s="322" t="s">
        <v>289</v>
      </c>
      <c r="D19" s="322" t="s">
        <v>290</v>
      </c>
      <c r="E19" s="176">
        <f>E20+E21</f>
        <v>374000</v>
      </c>
      <c r="F19" s="164">
        <v>0</v>
      </c>
      <c r="G19" s="165" t="s">
        <v>15</v>
      </c>
      <c r="H19" s="175">
        <f>H20+H21</f>
        <v>25603.599999999999</v>
      </c>
      <c r="I19" s="175">
        <f t="shared" ref="I19:J19" si="2">I20+I21</f>
        <v>25603.599999999999</v>
      </c>
      <c r="J19" s="175">
        <f t="shared" si="2"/>
        <v>0</v>
      </c>
      <c r="K19" s="161"/>
      <c r="L19" s="165"/>
    </row>
    <row r="20" spans="1:12" ht="59.25" customHeight="1" x14ac:dyDescent="0.25">
      <c r="A20" s="349"/>
      <c r="B20" s="358"/>
      <c r="C20" s="323"/>
      <c r="D20" s="323"/>
      <c r="E20" s="177">
        <v>309298</v>
      </c>
      <c r="F20" s="161">
        <v>0</v>
      </c>
      <c r="G20" s="165" t="s">
        <v>18</v>
      </c>
      <c r="H20" s="175">
        <f>I20+J20</f>
        <v>19249.25</v>
      </c>
      <c r="I20" s="175">
        <v>19249.25</v>
      </c>
      <c r="J20" s="175">
        <v>0</v>
      </c>
      <c r="K20" s="151"/>
      <c r="L20" s="114"/>
    </row>
    <row r="21" spans="1:12" ht="69" customHeight="1" x14ac:dyDescent="0.25">
      <c r="A21" s="350"/>
      <c r="B21" s="359"/>
      <c r="C21" s="324"/>
      <c r="D21" s="324"/>
      <c r="E21" s="177">
        <v>64702</v>
      </c>
      <c r="F21" s="161">
        <v>0</v>
      </c>
      <c r="G21" s="122" t="s">
        <v>168</v>
      </c>
      <c r="H21" s="175">
        <f>I21+J21</f>
        <v>6354.35</v>
      </c>
      <c r="I21" s="175">
        <v>6354.35</v>
      </c>
      <c r="J21" s="175">
        <v>0</v>
      </c>
      <c r="K21" s="151"/>
      <c r="L21" s="114"/>
    </row>
    <row r="22" spans="1:12" x14ac:dyDescent="0.25">
      <c r="A22" s="180"/>
      <c r="B22" s="42" t="s">
        <v>279</v>
      </c>
      <c r="C22" s="181"/>
      <c r="D22" s="181"/>
      <c r="E22" s="182"/>
      <c r="F22" s="181"/>
      <c r="G22" s="183" t="s">
        <v>44</v>
      </c>
      <c r="H22" s="179">
        <f>H19</f>
        <v>25603.599999999999</v>
      </c>
      <c r="I22" s="179">
        <f t="shared" ref="I22:J22" si="3">I19</f>
        <v>25603.599999999999</v>
      </c>
      <c r="J22" s="179">
        <f t="shared" si="3"/>
        <v>0</v>
      </c>
      <c r="K22" s="161"/>
      <c r="L22" s="165"/>
    </row>
    <row r="23" spans="1:12" x14ac:dyDescent="0.25">
      <c r="A23" s="312"/>
      <c r="B23" s="312"/>
      <c r="C23" s="312"/>
      <c r="D23" s="312"/>
      <c r="E23" s="312"/>
      <c r="F23" s="312"/>
      <c r="G23" s="184" t="s">
        <v>58</v>
      </c>
      <c r="H23" s="185">
        <f>H24+H25</f>
        <v>206658.6</v>
      </c>
      <c r="I23" s="185">
        <f t="shared" ref="I23" si="4">I24+I25</f>
        <v>45603.6</v>
      </c>
      <c r="J23" s="185">
        <f>J24+J25</f>
        <v>161055</v>
      </c>
      <c r="K23" s="161"/>
      <c r="L23" s="165"/>
    </row>
    <row r="24" spans="1:12" ht="28.5" x14ac:dyDescent="0.25">
      <c r="A24" s="312"/>
      <c r="B24" s="312"/>
      <c r="C24" s="312"/>
      <c r="D24" s="312"/>
      <c r="E24" s="312"/>
      <c r="F24" s="312"/>
      <c r="G24" s="186" t="s">
        <v>18</v>
      </c>
      <c r="H24" s="185">
        <f>H16+H20</f>
        <v>191251.5</v>
      </c>
      <c r="I24" s="185">
        <f t="shared" ref="I24:J24" si="5">I16+I20</f>
        <v>38249.25</v>
      </c>
      <c r="J24" s="185">
        <f t="shared" si="5"/>
        <v>153002.25</v>
      </c>
      <c r="K24" s="161"/>
      <c r="L24" s="165"/>
    </row>
    <row r="25" spans="1:12" ht="31.5" customHeight="1" x14ac:dyDescent="0.25">
      <c r="A25" s="312"/>
      <c r="B25" s="312"/>
      <c r="C25" s="312"/>
      <c r="D25" s="312"/>
      <c r="E25" s="312"/>
      <c r="F25" s="312"/>
      <c r="G25" s="186" t="s">
        <v>168</v>
      </c>
      <c r="H25" s="185">
        <f>H17+H21</f>
        <v>15407.1</v>
      </c>
      <c r="I25" s="185">
        <f t="shared" ref="I25:J25" si="6">I17+I21</f>
        <v>7354.35</v>
      </c>
      <c r="J25" s="185">
        <f t="shared" si="6"/>
        <v>8052.75</v>
      </c>
      <c r="K25" s="161"/>
      <c r="L25" s="165"/>
    </row>
    <row r="26" spans="1:12" x14ac:dyDescent="0.25">
      <c r="I26" s="108"/>
      <c r="J26" s="108"/>
    </row>
    <row r="27" spans="1:12" x14ac:dyDescent="0.25">
      <c r="I27" s="108"/>
      <c r="J27" s="108"/>
    </row>
    <row r="28" spans="1:12" x14ac:dyDescent="0.25">
      <c r="G28" t="s">
        <v>507</v>
      </c>
      <c r="I28" s="108"/>
      <c r="J28" s="108"/>
    </row>
    <row r="29" spans="1:12" x14ac:dyDescent="0.25">
      <c r="I29" s="108"/>
      <c r="J29" s="108"/>
    </row>
  </sheetData>
  <mergeCells count="27">
    <mergeCell ref="D19:D21"/>
    <mergeCell ref="A19:A21"/>
    <mergeCell ref="B19:B21"/>
    <mergeCell ref="C19:C21"/>
    <mergeCell ref="A23:F25"/>
    <mergeCell ref="A3:L3"/>
    <mergeCell ref="A1:L1"/>
    <mergeCell ref="A2:L2"/>
    <mergeCell ref="A5:L5"/>
    <mergeCell ref="A9:L9"/>
    <mergeCell ref="A7:L7"/>
    <mergeCell ref="A8:L8"/>
    <mergeCell ref="A10:L10"/>
    <mergeCell ref="G12:G13"/>
    <mergeCell ref="H12:J12"/>
    <mergeCell ref="L12:L13"/>
    <mergeCell ref="A15:A17"/>
    <mergeCell ref="B15:B17"/>
    <mergeCell ref="C15:C17"/>
    <mergeCell ref="D15:D17"/>
    <mergeCell ref="A12:A13"/>
    <mergeCell ref="K12:K13"/>
    <mergeCell ref="F12:F13"/>
    <mergeCell ref="E12:E13"/>
    <mergeCell ref="D12:D13"/>
    <mergeCell ref="C12:C13"/>
    <mergeCell ref="B12:B13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110" zoomScaleNormal="120" zoomScaleSheetLayoutView="110" workbookViewId="0">
      <selection sqref="A1:P29"/>
    </sheetView>
  </sheetViews>
  <sheetFormatPr defaultRowHeight="15" x14ac:dyDescent="0.25"/>
  <cols>
    <col min="1" max="1" width="6.5703125" customWidth="1"/>
    <col min="2" max="2" width="33.5703125" customWidth="1"/>
    <col min="3" max="3" width="29.42578125" customWidth="1"/>
    <col min="4" max="4" width="16.28515625" customWidth="1"/>
    <col min="5" max="5" width="12" customWidth="1"/>
    <col min="6" max="6" width="15.28515625" customWidth="1"/>
    <col min="7" max="7" width="10.42578125" customWidth="1"/>
    <col min="8" max="8" width="10" customWidth="1"/>
    <col min="9" max="9" width="10.28515625" customWidth="1"/>
    <col min="10" max="10" width="10.42578125" customWidth="1"/>
    <col min="11" max="11" width="0.140625" customWidth="1"/>
    <col min="12" max="16" width="9.140625" hidden="1" customWidth="1"/>
  </cols>
  <sheetData>
    <row r="1" spans="1:16" x14ac:dyDescent="0.25">
      <c r="A1" s="373" t="s">
        <v>85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6" x14ac:dyDescent="0.25">
      <c r="A2" s="374" t="s">
        <v>213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6" ht="15.75" x14ac:dyDescent="0.25">
      <c r="A3" s="373" t="s">
        <v>204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6" x14ac:dyDescent="0.25">
      <c r="A4" s="21"/>
    </row>
    <row r="5" spans="1:16" ht="27.75" customHeight="1" x14ac:dyDescent="0.25">
      <c r="A5" s="443" t="s">
        <v>280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</row>
    <row r="6" spans="1:16" ht="15" customHeight="1" x14ac:dyDescent="0.25">
      <c r="A6" s="444" t="s">
        <v>472</v>
      </c>
      <c r="B6" s="444"/>
      <c r="C6" s="444"/>
      <c r="D6" s="444"/>
      <c r="E6" s="444"/>
      <c r="F6" s="444"/>
      <c r="G6" s="444"/>
      <c r="H6" s="444"/>
      <c r="I6" s="444"/>
      <c r="J6" s="444"/>
    </row>
    <row r="7" spans="1:16" x14ac:dyDescent="0.25">
      <c r="A7" s="445" t="s">
        <v>272</v>
      </c>
      <c r="B7" s="445"/>
      <c r="C7" s="445"/>
      <c r="D7" s="445"/>
      <c r="E7" s="445"/>
      <c r="F7" s="445"/>
      <c r="G7" s="445"/>
      <c r="H7" s="445"/>
      <c r="I7" s="445"/>
      <c r="J7" s="445"/>
    </row>
    <row r="8" spans="1:16" x14ac:dyDescent="0.25">
      <c r="A8" s="168" t="s">
        <v>215</v>
      </c>
      <c r="B8" s="169"/>
      <c r="C8" s="169"/>
      <c r="D8" s="169"/>
      <c r="E8" s="169"/>
      <c r="F8" s="169"/>
      <c r="G8" s="169"/>
      <c r="H8" s="170"/>
      <c r="I8" s="170"/>
      <c r="J8" s="170"/>
    </row>
    <row r="9" spans="1:16" ht="9.75" customHeight="1" x14ac:dyDescent="0.25">
      <c r="A9" s="171"/>
      <c r="B9" s="172"/>
      <c r="C9" s="172"/>
      <c r="D9" s="172"/>
      <c r="E9" s="172"/>
      <c r="F9" s="172"/>
      <c r="G9" s="172"/>
      <c r="H9" s="170"/>
      <c r="I9" s="170"/>
      <c r="J9" s="170"/>
    </row>
    <row r="10" spans="1:16" x14ac:dyDescent="0.25">
      <c r="A10" s="20" t="s">
        <v>273</v>
      </c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6" ht="10.5" customHeight="1" x14ac:dyDescent="0.25">
      <c r="A11" s="20"/>
    </row>
    <row r="12" spans="1:16" x14ac:dyDescent="0.25">
      <c r="A12" s="20" t="s">
        <v>281</v>
      </c>
    </row>
    <row r="13" spans="1:16" ht="10.5" customHeight="1" x14ac:dyDescent="0.25">
      <c r="A13" s="20"/>
    </row>
    <row r="14" spans="1:16" x14ac:dyDescent="0.25">
      <c r="A14" s="20" t="s">
        <v>282</v>
      </c>
    </row>
    <row r="15" spans="1:16" ht="11.25" customHeight="1" x14ac:dyDescent="0.25">
      <c r="A15" s="22"/>
    </row>
    <row r="16" spans="1:16" ht="85.5" customHeight="1" x14ac:dyDescent="0.25">
      <c r="A16" s="302" t="s">
        <v>1</v>
      </c>
      <c r="B16" s="302" t="s">
        <v>86</v>
      </c>
      <c r="C16" s="302" t="s">
        <v>283</v>
      </c>
      <c r="D16" s="302" t="s">
        <v>284</v>
      </c>
      <c r="E16" s="302" t="s">
        <v>285</v>
      </c>
      <c r="F16" s="302" t="s">
        <v>80</v>
      </c>
      <c r="G16" s="302" t="s">
        <v>87</v>
      </c>
      <c r="H16" s="302"/>
      <c r="I16" s="302"/>
      <c r="J16" s="302"/>
    </row>
    <row r="17" spans="1:16" x14ac:dyDescent="0.25">
      <c r="A17" s="302"/>
      <c r="B17" s="302"/>
      <c r="C17" s="302"/>
      <c r="D17" s="302"/>
      <c r="E17" s="302"/>
      <c r="F17" s="302"/>
      <c r="G17" s="30" t="s">
        <v>44</v>
      </c>
      <c r="H17" s="30" t="s">
        <v>9</v>
      </c>
      <c r="I17" s="30" t="s">
        <v>10</v>
      </c>
      <c r="J17" s="30" t="s">
        <v>110</v>
      </c>
    </row>
    <row r="18" spans="1:16" x14ac:dyDescent="0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</row>
    <row r="19" spans="1:16" ht="19.5" customHeight="1" x14ac:dyDescent="0.25">
      <c r="A19" s="163" t="s">
        <v>293</v>
      </c>
      <c r="B19" s="448" t="s">
        <v>292</v>
      </c>
      <c r="C19" s="449"/>
      <c r="D19" s="449"/>
      <c r="E19" s="449"/>
      <c r="F19" s="449"/>
      <c r="G19" s="449"/>
      <c r="H19" s="449"/>
      <c r="I19" s="449"/>
      <c r="J19" s="450"/>
    </row>
    <row r="20" spans="1:16" ht="52.5" customHeight="1" x14ac:dyDescent="0.25">
      <c r="A20" s="166" t="s">
        <v>3</v>
      </c>
      <c r="B20" s="161"/>
      <c r="C20" s="161"/>
      <c r="D20" s="161"/>
      <c r="E20" s="161"/>
      <c r="F20" s="31" t="s">
        <v>168</v>
      </c>
      <c r="G20" s="111">
        <v>0</v>
      </c>
      <c r="H20" s="30">
        <v>0</v>
      </c>
      <c r="I20" s="30">
        <v>0</v>
      </c>
      <c r="J20" s="96">
        <v>0</v>
      </c>
    </row>
    <row r="21" spans="1:16" x14ac:dyDescent="0.25">
      <c r="A21" s="166"/>
      <c r="B21" s="88" t="s">
        <v>279</v>
      </c>
      <c r="C21" s="161"/>
      <c r="D21" s="161"/>
      <c r="E21" s="161"/>
      <c r="F21" s="162"/>
      <c r="G21" s="163">
        <f>G20</f>
        <v>0</v>
      </c>
      <c r="H21" s="163">
        <f t="shared" ref="H21:P21" si="0">H20</f>
        <v>0</v>
      </c>
      <c r="I21" s="163">
        <f t="shared" si="0"/>
        <v>0</v>
      </c>
      <c r="J21" s="163">
        <f t="shared" si="0"/>
        <v>0</v>
      </c>
      <c r="K21" s="163">
        <f t="shared" si="0"/>
        <v>0</v>
      </c>
      <c r="L21" s="163">
        <f t="shared" si="0"/>
        <v>0</v>
      </c>
      <c r="M21" s="163">
        <f t="shared" si="0"/>
        <v>0</v>
      </c>
      <c r="N21" s="163">
        <f t="shared" si="0"/>
        <v>0</v>
      </c>
      <c r="O21" s="163">
        <f t="shared" si="0"/>
        <v>0</v>
      </c>
      <c r="P21" s="163">
        <f t="shared" si="0"/>
        <v>0</v>
      </c>
    </row>
    <row r="22" spans="1:16" ht="22.5" customHeight="1" x14ac:dyDescent="0.25">
      <c r="A22" s="163" t="s">
        <v>295</v>
      </c>
      <c r="B22" s="448" t="s">
        <v>294</v>
      </c>
      <c r="C22" s="449"/>
      <c r="D22" s="449"/>
      <c r="E22" s="449"/>
      <c r="F22" s="449"/>
      <c r="G22" s="449"/>
      <c r="H22" s="449"/>
      <c r="I22" s="449"/>
      <c r="J22" s="450"/>
    </row>
    <row r="23" spans="1:16" ht="51" x14ac:dyDescent="0.25">
      <c r="A23" s="166" t="s">
        <v>3</v>
      </c>
      <c r="B23" s="161"/>
      <c r="C23" s="161"/>
      <c r="D23" s="161"/>
      <c r="E23" s="161"/>
      <c r="F23" s="162" t="s">
        <v>18</v>
      </c>
      <c r="G23" s="163">
        <v>0</v>
      </c>
      <c r="H23" s="163">
        <v>0</v>
      </c>
      <c r="I23" s="163">
        <v>0</v>
      </c>
      <c r="J23" s="163">
        <v>0</v>
      </c>
    </row>
    <row r="24" spans="1:16" x14ac:dyDescent="0.25">
      <c r="A24" s="166"/>
      <c r="B24" s="88" t="s">
        <v>279</v>
      </c>
      <c r="C24" s="161"/>
      <c r="D24" s="161"/>
      <c r="E24" s="161"/>
      <c r="F24" s="162"/>
      <c r="G24" s="163">
        <f>G23</f>
        <v>0</v>
      </c>
      <c r="H24" s="163">
        <f t="shared" ref="H24" si="1">H23</f>
        <v>0</v>
      </c>
      <c r="I24" s="163">
        <f t="shared" ref="I24" si="2">I23</f>
        <v>0</v>
      </c>
      <c r="J24" s="163">
        <v>0</v>
      </c>
    </row>
    <row r="25" spans="1:16" ht="20.25" customHeight="1" x14ac:dyDescent="0.25">
      <c r="A25" s="446"/>
      <c r="B25" s="447"/>
      <c r="C25" s="299"/>
      <c r="D25" s="299"/>
      <c r="E25" s="299"/>
      <c r="F25" s="31" t="s">
        <v>15</v>
      </c>
      <c r="G25" s="30">
        <f>G26+G27</f>
        <v>0</v>
      </c>
      <c r="H25" s="96">
        <f t="shared" ref="H25:J25" si="3">H26+H27</f>
        <v>0</v>
      </c>
      <c r="I25" s="96">
        <f t="shared" si="3"/>
        <v>0</v>
      </c>
      <c r="J25" s="96">
        <f t="shared" si="3"/>
        <v>0</v>
      </c>
    </row>
    <row r="26" spans="1:16" ht="57" customHeight="1" x14ac:dyDescent="0.25">
      <c r="A26" s="446"/>
      <c r="B26" s="447"/>
      <c r="C26" s="299"/>
      <c r="D26" s="299"/>
      <c r="E26" s="299"/>
      <c r="F26" s="31" t="s">
        <v>168</v>
      </c>
      <c r="G26" s="30">
        <v>0</v>
      </c>
      <c r="H26" s="118">
        <v>0</v>
      </c>
      <c r="I26" s="30">
        <v>0</v>
      </c>
      <c r="J26" s="96">
        <v>0</v>
      </c>
    </row>
    <row r="27" spans="1:16" ht="51" x14ac:dyDescent="0.25">
      <c r="A27" s="446"/>
      <c r="B27" s="447"/>
      <c r="C27" s="299"/>
      <c r="D27" s="299"/>
      <c r="E27" s="299"/>
      <c r="F27" s="97" t="s">
        <v>18</v>
      </c>
      <c r="G27" s="119">
        <v>0</v>
      </c>
      <c r="H27" s="118">
        <v>0</v>
      </c>
      <c r="I27" s="30">
        <v>0</v>
      </c>
      <c r="J27" s="96">
        <v>0</v>
      </c>
    </row>
    <row r="28" spans="1:16" x14ac:dyDescent="0.25">
      <c r="A28" s="299" t="s">
        <v>279</v>
      </c>
      <c r="B28" s="299"/>
      <c r="C28" s="299"/>
      <c r="D28" s="299"/>
      <c r="E28" s="299"/>
      <c r="F28" s="31" t="s">
        <v>83</v>
      </c>
      <c r="G28" s="30">
        <f>G25</f>
        <v>0</v>
      </c>
      <c r="H28" s="163">
        <f t="shared" ref="H28:J28" si="4">H25</f>
        <v>0</v>
      </c>
      <c r="I28" s="163">
        <f t="shared" si="4"/>
        <v>0</v>
      </c>
      <c r="J28" s="163">
        <f t="shared" si="4"/>
        <v>0</v>
      </c>
    </row>
  </sheetData>
  <mergeCells count="21">
    <mergeCell ref="A16:A17"/>
    <mergeCell ref="B16:B17"/>
    <mergeCell ref="C16:C17"/>
    <mergeCell ref="D16:D17"/>
    <mergeCell ref="E16:E17"/>
    <mergeCell ref="A5:P5"/>
    <mergeCell ref="A6:J6"/>
    <mergeCell ref="A7:J7"/>
    <mergeCell ref="A28:E28"/>
    <mergeCell ref="A1:J1"/>
    <mergeCell ref="A2:J2"/>
    <mergeCell ref="A3:J3"/>
    <mergeCell ref="A25:A27"/>
    <mergeCell ref="B25:B27"/>
    <mergeCell ref="C25:C27"/>
    <mergeCell ref="B19:J19"/>
    <mergeCell ref="B22:J22"/>
    <mergeCell ref="D25:D27"/>
    <mergeCell ref="E25:E27"/>
    <mergeCell ref="F16:F17"/>
    <mergeCell ref="G16:J16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zoomScaleSheetLayoutView="100" workbookViewId="0">
      <selection sqref="A1:F33"/>
    </sheetView>
  </sheetViews>
  <sheetFormatPr defaultRowHeight="15" x14ac:dyDescent="0.25"/>
  <cols>
    <col min="1" max="1" width="6.140625" customWidth="1"/>
    <col min="2" max="2" width="30.42578125" customWidth="1"/>
    <col min="3" max="3" width="56.140625" customWidth="1"/>
    <col min="4" max="4" width="13.42578125" customWidth="1"/>
    <col min="5" max="5" width="25.140625" customWidth="1"/>
    <col min="6" max="6" width="10.85546875" customWidth="1"/>
  </cols>
  <sheetData>
    <row r="1" spans="1:6" x14ac:dyDescent="0.25">
      <c r="A1" s="373" t="s">
        <v>244</v>
      </c>
      <c r="B1" s="373"/>
      <c r="C1" s="373"/>
      <c r="D1" s="373"/>
      <c r="E1" s="373"/>
      <c r="F1" s="373"/>
    </row>
    <row r="2" spans="1:6" x14ac:dyDescent="0.25">
      <c r="A2" s="374" t="s">
        <v>213</v>
      </c>
      <c r="B2" s="374"/>
      <c r="C2" s="374"/>
      <c r="D2" s="374"/>
      <c r="E2" s="374"/>
      <c r="F2" s="374"/>
    </row>
    <row r="3" spans="1:6" x14ac:dyDescent="0.25">
      <c r="A3" s="373" t="s">
        <v>203</v>
      </c>
      <c r="B3" s="373"/>
      <c r="C3" s="373"/>
      <c r="D3" s="373"/>
      <c r="E3" s="373"/>
      <c r="F3" s="373"/>
    </row>
    <row r="4" spans="1:6" ht="15.75" x14ac:dyDescent="0.25">
      <c r="A4" s="14"/>
    </row>
    <row r="5" spans="1:6" x14ac:dyDescent="0.25">
      <c r="A5" s="292" t="s">
        <v>88</v>
      </c>
      <c r="B5" s="292"/>
      <c r="C5" s="292"/>
      <c r="D5" s="292"/>
      <c r="E5" s="292"/>
      <c r="F5" s="292"/>
    </row>
    <row r="6" spans="1:6" ht="40.5" customHeight="1" x14ac:dyDescent="0.25">
      <c r="A6" s="451" t="s">
        <v>463</v>
      </c>
      <c r="B6" s="451"/>
      <c r="C6" s="451"/>
      <c r="D6" s="451"/>
      <c r="E6" s="451"/>
      <c r="F6" s="451"/>
    </row>
    <row r="7" spans="1:6" ht="38.25" x14ac:dyDescent="0.25">
      <c r="A7" s="34" t="s">
        <v>89</v>
      </c>
      <c r="B7" s="103" t="s">
        <v>90</v>
      </c>
      <c r="C7" s="103" t="s">
        <v>91</v>
      </c>
      <c r="D7" s="103" t="s">
        <v>2</v>
      </c>
      <c r="E7" s="109" t="s">
        <v>171</v>
      </c>
      <c r="F7" s="103" t="s">
        <v>92</v>
      </c>
    </row>
    <row r="8" spans="1:6" ht="25.5" customHeight="1" x14ac:dyDescent="0.25">
      <c r="A8" s="31"/>
      <c r="B8" s="386" t="s">
        <v>105</v>
      </c>
      <c r="C8" s="386"/>
      <c r="D8" s="386"/>
      <c r="E8" s="386"/>
      <c r="F8" s="386"/>
    </row>
    <row r="9" spans="1:6" ht="140.25" x14ac:dyDescent="0.25">
      <c r="A9" s="204">
        <v>1</v>
      </c>
      <c r="B9" s="204" t="s">
        <v>7</v>
      </c>
      <c r="C9" s="88" t="s">
        <v>94</v>
      </c>
      <c r="D9" s="204" t="s">
        <v>5</v>
      </c>
      <c r="E9" s="204"/>
      <c r="F9" s="204"/>
    </row>
    <row r="10" spans="1:6" ht="76.5" x14ac:dyDescent="0.25">
      <c r="A10" s="204">
        <v>2</v>
      </c>
      <c r="B10" s="204" t="s">
        <v>169</v>
      </c>
      <c r="C10" s="88" t="s">
        <v>170</v>
      </c>
      <c r="D10" s="204" t="s">
        <v>8</v>
      </c>
      <c r="E10" s="204" t="s">
        <v>172</v>
      </c>
      <c r="F10" s="204"/>
    </row>
    <row r="11" spans="1:6" ht="28.5" customHeight="1" x14ac:dyDescent="0.25">
      <c r="A11" s="335" t="s">
        <v>125</v>
      </c>
      <c r="B11" s="336"/>
      <c r="C11" s="336"/>
      <c r="D11" s="336"/>
      <c r="E11" s="336"/>
      <c r="F11" s="337"/>
    </row>
    <row r="12" spans="1:6" ht="76.5" x14ac:dyDescent="0.25">
      <c r="A12" s="204">
        <v>1</v>
      </c>
      <c r="B12" s="204" t="s">
        <v>205</v>
      </c>
      <c r="C12" s="88" t="s">
        <v>206</v>
      </c>
      <c r="D12" s="204" t="s">
        <v>5</v>
      </c>
      <c r="E12" s="204" t="s">
        <v>174</v>
      </c>
      <c r="F12" s="204"/>
    </row>
    <row r="13" spans="1:6" ht="216.75" x14ac:dyDescent="0.25">
      <c r="A13" s="204">
        <v>2</v>
      </c>
      <c r="B13" s="204" t="s">
        <v>113</v>
      </c>
      <c r="C13" s="88" t="s">
        <v>173</v>
      </c>
      <c r="D13" s="204" t="s">
        <v>175</v>
      </c>
      <c r="E13" s="204" t="s">
        <v>322</v>
      </c>
      <c r="F13" s="204"/>
    </row>
    <row r="14" spans="1:6" ht="25.5" customHeight="1" x14ac:dyDescent="0.25">
      <c r="A14" s="335" t="s">
        <v>126</v>
      </c>
      <c r="B14" s="336"/>
      <c r="C14" s="336"/>
      <c r="D14" s="336"/>
      <c r="E14" s="336"/>
      <c r="F14" s="337"/>
    </row>
    <row r="15" spans="1:6" ht="140.25" x14ac:dyDescent="0.25">
      <c r="A15" s="204">
        <v>1</v>
      </c>
      <c r="B15" s="204" t="s">
        <v>114</v>
      </c>
      <c r="C15" s="215" t="s">
        <v>176</v>
      </c>
      <c r="D15" s="215" t="s">
        <v>4</v>
      </c>
      <c r="E15" s="204" t="s">
        <v>177</v>
      </c>
      <c r="F15" s="204"/>
    </row>
    <row r="16" spans="1:6" ht="97.5" customHeight="1" x14ac:dyDescent="0.25">
      <c r="A16" s="228">
        <v>2</v>
      </c>
      <c r="B16" s="228" t="s">
        <v>488</v>
      </c>
      <c r="C16" s="229" t="s">
        <v>489</v>
      </c>
      <c r="D16" s="229" t="s">
        <v>5</v>
      </c>
      <c r="E16" s="228" t="s">
        <v>490</v>
      </c>
      <c r="F16" s="229"/>
    </row>
    <row r="17" spans="1:12" ht="25.5" customHeight="1" x14ac:dyDescent="0.25">
      <c r="A17" s="335" t="s">
        <v>127</v>
      </c>
      <c r="B17" s="336"/>
      <c r="C17" s="336"/>
      <c r="D17" s="336"/>
      <c r="E17" s="336"/>
      <c r="F17" s="337"/>
    </row>
    <row r="18" spans="1:12" ht="178.5" x14ac:dyDescent="0.25">
      <c r="A18" s="204">
        <v>1</v>
      </c>
      <c r="B18" s="204" t="s">
        <v>116</v>
      </c>
      <c r="C18" s="88" t="s">
        <v>95</v>
      </c>
      <c r="D18" s="204" t="s">
        <v>5</v>
      </c>
      <c r="E18" s="204" t="s">
        <v>182</v>
      </c>
      <c r="F18" s="204"/>
      <c r="L18" s="238"/>
    </row>
    <row r="19" spans="1:12" ht="64.5" customHeight="1" x14ac:dyDescent="0.25">
      <c r="A19" s="204">
        <v>2</v>
      </c>
      <c r="B19" s="204" t="s">
        <v>138</v>
      </c>
      <c r="C19" s="88" t="s">
        <v>178</v>
      </c>
      <c r="D19" s="204" t="s">
        <v>6</v>
      </c>
      <c r="E19" s="204" t="s">
        <v>179</v>
      </c>
      <c r="F19" s="204"/>
    </row>
    <row r="20" spans="1:12" ht="38.25" x14ac:dyDescent="0.25">
      <c r="A20" s="204">
        <v>3</v>
      </c>
      <c r="B20" s="204" t="s">
        <v>139</v>
      </c>
      <c r="C20" s="88" t="s">
        <v>180</v>
      </c>
      <c r="D20" s="204" t="s">
        <v>196</v>
      </c>
      <c r="E20" s="204" t="s">
        <v>181</v>
      </c>
      <c r="F20" s="204"/>
    </row>
    <row r="21" spans="1:12" ht="25.5" customHeight="1" x14ac:dyDescent="0.25">
      <c r="A21" s="335" t="s">
        <v>225</v>
      </c>
      <c r="B21" s="336"/>
      <c r="C21" s="336"/>
      <c r="D21" s="336"/>
      <c r="E21" s="336"/>
      <c r="F21" s="337"/>
    </row>
    <row r="22" spans="1:12" ht="92.25" customHeight="1" x14ac:dyDescent="0.25">
      <c r="A22" s="204">
        <v>1</v>
      </c>
      <c r="B22" s="204" t="s">
        <v>238</v>
      </c>
      <c r="C22" s="88" t="s">
        <v>320</v>
      </c>
      <c r="D22" s="204"/>
      <c r="E22" s="204"/>
      <c r="F22" s="204"/>
    </row>
    <row r="23" spans="1:12" ht="216.75" x14ac:dyDescent="0.25">
      <c r="A23" s="206">
        <v>2</v>
      </c>
      <c r="B23" s="204" t="s">
        <v>115</v>
      </c>
      <c r="C23" s="88" t="s">
        <v>187</v>
      </c>
      <c r="D23" s="204" t="s">
        <v>4</v>
      </c>
      <c r="E23" s="204" t="s">
        <v>188</v>
      </c>
      <c r="F23" s="207"/>
    </row>
    <row r="24" spans="1:12" ht="191.25" x14ac:dyDescent="0.25">
      <c r="A24" s="204">
        <v>3</v>
      </c>
      <c r="B24" s="204" t="s">
        <v>318</v>
      </c>
      <c r="C24" s="88" t="s">
        <v>183</v>
      </c>
      <c r="D24" s="204" t="s">
        <v>8</v>
      </c>
      <c r="E24" s="204" t="s">
        <v>184</v>
      </c>
      <c r="F24" s="204"/>
    </row>
    <row r="25" spans="1:12" ht="280.5" x14ac:dyDescent="0.25">
      <c r="A25" s="204">
        <v>4</v>
      </c>
      <c r="B25" s="204" t="s">
        <v>319</v>
      </c>
      <c r="C25" s="88" t="s">
        <v>185</v>
      </c>
      <c r="D25" s="204" t="s">
        <v>8</v>
      </c>
      <c r="E25" s="204" t="s">
        <v>186</v>
      </c>
      <c r="F25" s="204"/>
    </row>
    <row r="26" spans="1:12" ht="25.5" customHeight="1" x14ac:dyDescent="0.25">
      <c r="A26" s="335" t="s">
        <v>128</v>
      </c>
      <c r="B26" s="336"/>
      <c r="C26" s="336"/>
      <c r="D26" s="336"/>
      <c r="E26" s="336"/>
      <c r="F26" s="337"/>
    </row>
    <row r="27" spans="1:12" ht="140.25" x14ac:dyDescent="0.25">
      <c r="A27" s="204">
        <v>1</v>
      </c>
      <c r="B27" s="204" t="s">
        <v>117</v>
      </c>
      <c r="C27" s="88" t="s">
        <v>189</v>
      </c>
      <c r="D27" s="204" t="s">
        <v>8</v>
      </c>
      <c r="E27" s="204" t="s">
        <v>190</v>
      </c>
      <c r="F27" s="204"/>
    </row>
    <row r="28" spans="1:12" x14ac:dyDescent="0.25">
      <c r="A28" s="335" t="s">
        <v>297</v>
      </c>
      <c r="B28" s="336"/>
      <c r="C28" s="336"/>
      <c r="D28" s="336"/>
      <c r="E28" s="336"/>
      <c r="F28" s="337"/>
    </row>
    <row r="29" spans="1:12" ht="204" x14ac:dyDescent="0.25">
      <c r="A29" s="205" t="s">
        <v>3</v>
      </c>
      <c r="B29" s="205" t="s">
        <v>229</v>
      </c>
      <c r="C29" s="205" t="s">
        <v>299</v>
      </c>
      <c r="D29" s="205" t="s">
        <v>302</v>
      </c>
      <c r="E29" s="205" t="s">
        <v>301</v>
      </c>
      <c r="F29" s="205"/>
    </row>
    <row r="30" spans="1:12" ht="204" x14ac:dyDescent="0.25">
      <c r="A30" s="205" t="s">
        <v>298</v>
      </c>
      <c r="B30" s="205" t="s">
        <v>231</v>
      </c>
      <c r="C30" s="205" t="s">
        <v>299</v>
      </c>
      <c r="D30" s="205" t="s">
        <v>303</v>
      </c>
      <c r="E30" s="205" t="s">
        <v>300</v>
      </c>
      <c r="F30" s="205"/>
    </row>
    <row r="31" spans="1:12" ht="25.5" customHeight="1" x14ac:dyDescent="0.25">
      <c r="A31" s="335" t="s">
        <v>163</v>
      </c>
      <c r="B31" s="336"/>
      <c r="C31" s="336"/>
      <c r="D31" s="336"/>
      <c r="E31" s="336"/>
      <c r="F31" s="337"/>
    </row>
    <row r="32" spans="1:12" ht="306" x14ac:dyDescent="0.25">
      <c r="A32" s="204">
        <v>1</v>
      </c>
      <c r="B32" s="204" t="s">
        <v>390</v>
      </c>
      <c r="C32" s="204" t="s">
        <v>191</v>
      </c>
      <c r="D32" s="204" t="s">
        <v>5</v>
      </c>
      <c r="E32" s="204" t="s">
        <v>192</v>
      </c>
      <c r="F32" s="204"/>
    </row>
    <row r="33" spans="1:6" ht="136.5" customHeight="1" x14ac:dyDescent="0.25">
      <c r="A33" s="225">
        <v>2</v>
      </c>
      <c r="B33" s="223" t="s">
        <v>451</v>
      </c>
      <c r="C33" s="223" t="s">
        <v>456</v>
      </c>
      <c r="D33" s="224" t="s">
        <v>455</v>
      </c>
      <c r="E33" s="223" t="s">
        <v>454</v>
      </c>
      <c r="F33" s="226"/>
    </row>
    <row r="34" spans="1:6" ht="15.75" x14ac:dyDescent="0.25">
      <c r="A34" s="10"/>
    </row>
    <row r="35" spans="1:6" x14ac:dyDescent="0.25">
      <c r="A35" s="23"/>
    </row>
  </sheetData>
  <mergeCells count="13">
    <mergeCell ref="A1:F1"/>
    <mergeCell ref="A2:F2"/>
    <mergeCell ref="A3:F3"/>
    <mergeCell ref="A5:F5"/>
    <mergeCell ref="A6:F6"/>
    <mergeCell ref="A17:F17"/>
    <mergeCell ref="A21:F21"/>
    <mergeCell ref="A26:F26"/>
    <mergeCell ref="A31:F31"/>
    <mergeCell ref="B8:F8"/>
    <mergeCell ref="A11:F11"/>
    <mergeCell ref="A14:F14"/>
    <mergeCell ref="A28:F28"/>
  </mergeCells>
  <pageMargins left="0.70866141732283472" right="0.5118110236220472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zoomScale="110" zoomScaleNormal="110" workbookViewId="0">
      <selection activeCell="F12" sqref="F12"/>
    </sheetView>
  </sheetViews>
  <sheetFormatPr defaultRowHeight="12.75" x14ac:dyDescent="0.2"/>
  <cols>
    <col min="1" max="1" width="6.28515625" style="57" customWidth="1"/>
    <col min="2" max="2" width="78.7109375" style="57" customWidth="1"/>
    <col min="3" max="3" width="32.5703125" style="57" customWidth="1"/>
    <col min="4" max="4" width="18" style="57" customWidth="1"/>
    <col min="5" max="5" width="15.28515625" style="57" customWidth="1"/>
    <col min="6" max="6" width="12" style="57" customWidth="1"/>
    <col min="7" max="10" width="12.42578125" style="57" customWidth="1"/>
    <col min="11" max="11" width="15.5703125" style="57" customWidth="1"/>
    <col min="12" max="12" width="13.140625" style="57" customWidth="1"/>
    <col min="13" max="256" width="9.140625" style="57"/>
    <col min="257" max="257" width="24.85546875" style="57" customWidth="1"/>
    <col min="258" max="258" width="14.140625" style="57" customWidth="1"/>
    <col min="259" max="259" width="14.28515625" style="57" customWidth="1"/>
    <col min="260" max="260" width="69.7109375" style="57" customWidth="1"/>
    <col min="261" max="261" width="17.140625" style="57" customWidth="1"/>
    <col min="262" max="262" width="15.5703125" style="57" customWidth="1"/>
    <col min="263" max="267" width="14.140625" style="57" customWidth="1"/>
    <col min="268" max="268" width="3.140625" style="57" customWidth="1"/>
    <col min="269" max="512" width="9.140625" style="57"/>
    <col min="513" max="513" width="24.85546875" style="57" customWidth="1"/>
    <col min="514" max="514" width="14.140625" style="57" customWidth="1"/>
    <col min="515" max="515" width="14.28515625" style="57" customWidth="1"/>
    <col min="516" max="516" width="69.7109375" style="57" customWidth="1"/>
    <col min="517" max="517" width="17.140625" style="57" customWidth="1"/>
    <col min="518" max="518" width="15.5703125" style="57" customWidth="1"/>
    <col min="519" max="523" width="14.140625" style="57" customWidth="1"/>
    <col min="524" max="524" width="3.140625" style="57" customWidth="1"/>
    <col min="525" max="768" width="9.140625" style="57"/>
    <col min="769" max="769" width="24.85546875" style="57" customWidth="1"/>
    <col min="770" max="770" width="14.140625" style="57" customWidth="1"/>
    <col min="771" max="771" width="14.28515625" style="57" customWidth="1"/>
    <col min="772" max="772" width="69.7109375" style="57" customWidth="1"/>
    <col min="773" max="773" width="17.140625" style="57" customWidth="1"/>
    <col min="774" max="774" width="15.5703125" style="57" customWidth="1"/>
    <col min="775" max="779" width="14.140625" style="57" customWidth="1"/>
    <col min="780" max="780" width="3.140625" style="57" customWidth="1"/>
    <col min="781" max="1024" width="9.140625" style="57"/>
    <col min="1025" max="1025" width="24.85546875" style="57" customWidth="1"/>
    <col min="1026" max="1026" width="14.140625" style="57" customWidth="1"/>
    <col min="1027" max="1027" width="14.28515625" style="57" customWidth="1"/>
    <col min="1028" max="1028" width="69.7109375" style="57" customWidth="1"/>
    <col min="1029" max="1029" width="17.140625" style="57" customWidth="1"/>
    <col min="1030" max="1030" width="15.5703125" style="57" customWidth="1"/>
    <col min="1031" max="1035" width="14.140625" style="57" customWidth="1"/>
    <col min="1036" max="1036" width="3.140625" style="57" customWidth="1"/>
    <col min="1037" max="1280" width="9.140625" style="57"/>
    <col min="1281" max="1281" width="24.85546875" style="57" customWidth="1"/>
    <col min="1282" max="1282" width="14.140625" style="57" customWidth="1"/>
    <col min="1283" max="1283" width="14.28515625" style="57" customWidth="1"/>
    <col min="1284" max="1284" width="69.7109375" style="57" customWidth="1"/>
    <col min="1285" max="1285" width="17.140625" style="57" customWidth="1"/>
    <col min="1286" max="1286" width="15.5703125" style="57" customWidth="1"/>
    <col min="1287" max="1291" width="14.140625" style="57" customWidth="1"/>
    <col min="1292" max="1292" width="3.140625" style="57" customWidth="1"/>
    <col min="1293" max="1536" width="9.140625" style="57"/>
    <col min="1537" max="1537" width="24.85546875" style="57" customWidth="1"/>
    <col min="1538" max="1538" width="14.140625" style="57" customWidth="1"/>
    <col min="1539" max="1539" width="14.28515625" style="57" customWidth="1"/>
    <col min="1540" max="1540" width="69.7109375" style="57" customWidth="1"/>
    <col min="1541" max="1541" width="17.140625" style="57" customWidth="1"/>
    <col min="1542" max="1542" width="15.5703125" style="57" customWidth="1"/>
    <col min="1543" max="1547" width="14.140625" style="57" customWidth="1"/>
    <col min="1548" max="1548" width="3.140625" style="57" customWidth="1"/>
    <col min="1549" max="1792" width="9.140625" style="57"/>
    <col min="1793" max="1793" width="24.85546875" style="57" customWidth="1"/>
    <col min="1794" max="1794" width="14.140625" style="57" customWidth="1"/>
    <col min="1795" max="1795" width="14.28515625" style="57" customWidth="1"/>
    <col min="1796" max="1796" width="69.7109375" style="57" customWidth="1"/>
    <col min="1797" max="1797" width="17.140625" style="57" customWidth="1"/>
    <col min="1798" max="1798" width="15.5703125" style="57" customWidth="1"/>
    <col min="1799" max="1803" width="14.140625" style="57" customWidth="1"/>
    <col min="1804" max="1804" width="3.140625" style="57" customWidth="1"/>
    <col min="1805" max="2048" width="9.140625" style="57"/>
    <col min="2049" max="2049" width="24.85546875" style="57" customWidth="1"/>
    <col min="2050" max="2050" width="14.140625" style="57" customWidth="1"/>
    <col min="2051" max="2051" width="14.28515625" style="57" customWidth="1"/>
    <col min="2052" max="2052" width="69.7109375" style="57" customWidth="1"/>
    <col min="2053" max="2053" width="17.140625" style="57" customWidth="1"/>
    <col min="2054" max="2054" width="15.5703125" style="57" customWidth="1"/>
    <col min="2055" max="2059" width="14.140625" style="57" customWidth="1"/>
    <col min="2060" max="2060" width="3.140625" style="57" customWidth="1"/>
    <col min="2061" max="2304" width="9.140625" style="57"/>
    <col min="2305" max="2305" width="24.85546875" style="57" customWidth="1"/>
    <col min="2306" max="2306" width="14.140625" style="57" customWidth="1"/>
    <col min="2307" max="2307" width="14.28515625" style="57" customWidth="1"/>
    <col min="2308" max="2308" width="69.7109375" style="57" customWidth="1"/>
    <col min="2309" max="2309" width="17.140625" style="57" customWidth="1"/>
    <col min="2310" max="2310" width="15.5703125" style="57" customWidth="1"/>
    <col min="2311" max="2315" width="14.140625" style="57" customWidth="1"/>
    <col min="2316" max="2316" width="3.140625" style="57" customWidth="1"/>
    <col min="2317" max="2560" width="9.140625" style="57"/>
    <col min="2561" max="2561" width="24.85546875" style="57" customWidth="1"/>
    <col min="2562" max="2562" width="14.140625" style="57" customWidth="1"/>
    <col min="2563" max="2563" width="14.28515625" style="57" customWidth="1"/>
    <col min="2564" max="2564" width="69.7109375" style="57" customWidth="1"/>
    <col min="2565" max="2565" width="17.140625" style="57" customWidth="1"/>
    <col min="2566" max="2566" width="15.5703125" style="57" customWidth="1"/>
    <col min="2567" max="2571" width="14.140625" style="57" customWidth="1"/>
    <col min="2572" max="2572" width="3.140625" style="57" customWidth="1"/>
    <col min="2573" max="2816" width="9.140625" style="57"/>
    <col min="2817" max="2817" width="24.85546875" style="57" customWidth="1"/>
    <col min="2818" max="2818" width="14.140625" style="57" customWidth="1"/>
    <col min="2819" max="2819" width="14.28515625" style="57" customWidth="1"/>
    <col min="2820" max="2820" width="69.7109375" style="57" customWidth="1"/>
    <col min="2821" max="2821" width="17.140625" style="57" customWidth="1"/>
    <col min="2822" max="2822" width="15.5703125" style="57" customWidth="1"/>
    <col min="2823" max="2827" width="14.140625" style="57" customWidth="1"/>
    <col min="2828" max="2828" width="3.140625" style="57" customWidth="1"/>
    <col min="2829" max="3072" width="9.140625" style="57"/>
    <col min="3073" max="3073" width="24.85546875" style="57" customWidth="1"/>
    <col min="3074" max="3074" width="14.140625" style="57" customWidth="1"/>
    <col min="3075" max="3075" width="14.28515625" style="57" customWidth="1"/>
    <col min="3076" max="3076" width="69.7109375" style="57" customWidth="1"/>
    <col min="3077" max="3077" width="17.140625" style="57" customWidth="1"/>
    <col min="3078" max="3078" width="15.5703125" style="57" customWidth="1"/>
    <col min="3079" max="3083" width="14.140625" style="57" customWidth="1"/>
    <col min="3084" max="3084" width="3.140625" style="57" customWidth="1"/>
    <col min="3085" max="3328" width="9.140625" style="57"/>
    <col min="3329" max="3329" width="24.85546875" style="57" customWidth="1"/>
    <col min="3330" max="3330" width="14.140625" style="57" customWidth="1"/>
    <col min="3331" max="3331" width="14.28515625" style="57" customWidth="1"/>
    <col min="3332" max="3332" width="69.7109375" style="57" customWidth="1"/>
    <col min="3333" max="3333" width="17.140625" style="57" customWidth="1"/>
    <col min="3334" max="3334" width="15.5703125" style="57" customWidth="1"/>
    <col min="3335" max="3339" width="14.140625" style="57" customWidth="1"/>
    <col min="3340" max="3340" width="3.140625" style="57" customWidth="1"/>
    <col min="3341" max="3584" width="9.140625" style="57"/>
    <col min="3585" max="3585" width="24.85546875" style="57" customWidth="1"/>
    <col min="3586" max="3586" width="14.140625" style="57" customWidth="1"/>
    <col min="3587" max="3587" width="14.28515625" style="57" customWidth="1"/>
    <col min="3588" max="3588" width="69.7109375" style="57" customWidth="1"/>
    <col min="3589" max="3589" width="17.140625" style="57" customWidth="1"/>
    <col min="3590" max="3590" width="15.5703125" style="57" customWidth="1"/>
    <col min="3591" max="3595" width="14.140625" style="57" customWidth="1"/>
    <col min="3596" max="3596" width="3.140625" style="57" customWidth="1"/>
    <col min="3597" max="3840" width="9.140625" style="57"/>
    <col min="3841" max="3841" width="24.85546875" style="57" customWidth="1"/>
    <col min="3842" max="3842" width="14.140625" style="57" customWidth="1"/>
    <col min="3843" max="3843" width="14.28515625" style="57" customWidth="1"/>
    <col min="3844" max="3844" width="69.7109375" style="57" customWidth="1"/>
    <col min="3845" max="3845" width="17.140625" style="57" customWidth="1"/>
    <col min="3846" max="3846" width="15.5703125" style="57" customWidth="1"/>
    <col min="3847" max="3851" width="14.140625" style="57" customWidth="1"/>
    <col min="3852" max="3852" width="3.140625" style="57" customWidth="1"/>
    <col min="3853" max="4096" width="9.140625" style="57"/>
    <col min="4097" max="4097" width="24.85546875" style="57" customWidth="1"/>
    <col min="4098" max="4098" width="14.140625" style="57" customWidth="1"/>
    <col min="4099" max="4099" width="14.28515625" style="57" customWidth="1"/>
    <col min="4100" max="4100" width="69.7109375" style="57" customWidth="1"/>
    <col min="4101" max="4101" width="17.140625" style="57" customWidth="1"/>
    <col min="4102" max="4102" width="15.5703125" style="57" customWidth="1"/>
    <col min="4103" max="4107" width="14.140625" style="57" customWidth="1"/>
    <col min="4108" max="4108" width="3.140625" style="57" customWidth="1"/>
    <col min="4109" max="4352" width="9.140625" style="57"/>
    <col min="4353" max="4353" width="24.85546875" style="57" customWidth="1"/>
    <col min="4354" max="4354" width="14.140625" style="57" customWidth="1"/>
    <col min="4355" max="4355" width="14.28515625" style="57" customWidth="1"/>
    <col min="4356" max="4356" width="69.7109375" style="57" customWidth="1"/>
    <col min="4357" max="4357" width="17.140625" style="57" customWidth="1"/>
    <col min="4358" max="4358" width="15.5703125" style="57" customWidth="1"/>
    <col min="4359" max="4363" width="14.140625" style="57" customWidth="1"/>
    <col min="4364" max="4364" width="3.140625" style="57" customWidth="1"/>
    <col min="4365" max="4608" width="9.140625" style="57"/>
    <col min="4609" max="4609" width="24.85546875" style="57" customWidth="1"/>
    <col min="4610" max="4610" width="14.140625" style="57" customWidth="1"/>
    <col min="4611" max="4611" width="14.28515625" style="57" customWidth="1"/>
    <col min="4612" max="4612" width="69.7109375" style="57" customWidth="1"/>
    <col min="4613" max="4613" width="17.140625" style="57" customWidth="1"/>
    <col min="4614" max="4614" width="15.5703125" style="57" customWidth="1"/>
    <col min="4615" max="4619" width="14.140625" style="57" customWidth="1"/>
    <col min="4620" max="4620" width="3.140625" style="57" customWidth="1"/>
    <col min="4621" max="4864" width="9.140625" style="57"/>
    <col min="4865" max="4865" width="24.85546875" style="57" customWidth="1"/>
    <col min="4866" max="4866" width="14.140625" style="57" customWidth="1"/>
    <col min="4867" max="4867" width="14.28515625" style="57" customWidth="1"/>
    <col min="4868" max="4868" width="69.7109375" style="57" customWidth="1"/>
    <col min="4869" max="4869" width="17.140625" style="57" customWidth="1"/>
    <col min="4870" max="4870" width="15.5703125" style="57" customWidth="1"/>
    <col min="4871" max="4875" width="14.140625" style="57" customWidth="1"/>
    <col min="4876" max="4876" width="3.140625" style="57" customWidth="1"/>
    <col min="4877" max="5120" width="9.140625" style="57"/>
    <col min="5121" max="5121" width="24.85546875" style="57" customWidth="1"/>
    <col min="5122" max="5122" width="14.140625" style="57" customWidth="1"/>
    <col min="5123" max="5123" width="14.28515625" style="57" customWidth="1"/>
    <col min="5124" max="5124" width="69.7109375" style="57" customWidth="1"/>
    <col min="5125" max="5125" width="17.140625" style="57" customWidth="1"/>
    <col min="5126" max="5126" width="15.5703125" style="57" customWidth="1"/>
    <col min="5127" max="5131" width="14.140625" style="57" customWidth="1"/>
    <col min="5132" max="5132" width="3.140625" style="57" customWidth="1"/>
    <col min="5133" max="5376" width="9.140625" style="57"/>
    <col min="5377" max="5377" width="24.85546875" style="57" customWidth="1"/>
    <col min="5378" max="5378" width="14.140625" style="57" customWidth="1"/>
    <col min="5379" max="5379" width="14.28515625" style="57" customWidth="1"/>
    <col min="5380" max="5380" width="69.7109375" style="57" customWidth="1"/>
    <col min="5381" max="5381" width="17.140625" style="57" customWidth="1"/>
    <col min="5382" max="5382" width="15.5703125" style="57" customWidth="1"/>
    <col min="5383" max="5387" width="14.140625" style="57" customWidth="1"/>
    <col min="5388" max="5388" width="3.140625" style="57" customWidth="1"/>
    <col min="5389" max="5632" width="9.140625" style="57"/>
    <col min="5633" max="5633" width="24.85546875" style="57" customWidth="1"/>
    <col min="5634" max="5634" width="14.140625" style="57" customWidth="1"/>
    <col min="5635" max="5635" width="14.28515625" style="57" customWidth="1"/>
    <col min="5636" max="5636" width="69.7109375" style="57" customWidth="1"/>
    <col min="5637" max="5637" width="17.140625" style="57" customWidth="1"/>
    <col min="5638" max="5638" width="15.5703125" style="57" customWidth="1"/>
    <col min="5639" max="5643" width="14.140625" style="57" customWidth="1"/>
    <col min="5644" max="5644" width="3.140625" style="57" customWidth="1"/>
    <col min="5645" max="5888" width="9.140625" style="57"/>
    <col min="5889" max="5889" width="24.85546875" style="57" customWidth="1"/>
    <col min="5890" max="5890" width="14.140625" style="57" customWidth="1"/>
    <col min="5891" max="5891" width="14.28515625" style="57" customWidth="1"/>
    <col min="5892" max="5892" width="69.7109375" style="57" customWidth="1"/>
    <col min="5893" max="5893" width="17.140625" style="57" customWidth="1"/>
    <col min="5894" max="5894" width="15.5703125" style="57" customWidth="1"/>
    <col min="5895" max="5899" width="14.140625" style="57" customWidth="1"/>
    <col min="5900" max="5900" width="3.140625" style="57" customWidth="1"/>
    <col min="5901" max="6144" width="9.140625" style="57"/>
    <col min="6145" max="6145" width="24.85546875" style="57" customWidth="1"/>
    <col min="6146" max="6146" width="14.140625" style="57" customWidth="1"/>
    <col min="6147" max="6147" width="14.28515625" style="57" customWidth="1"/>
    <col min="6148" max="6148" width="69.7109375" style="57" customWidth="1"/>
    <col min="6149" max="6149" width="17.140625" style="57" customWidth="1"/>
    <col min="6150" max="6150" width="15.5703125" style="57" customWidth="1"/>
    <col min="6151" max="6155" width="14.140625" style="57" customWidth="1"/>
    <col min="6156" max="6156" width="3.140625" style="57" customWidth="1"/>
    <col min="6157" max="6400" width="9.140625" style="57"/>
    <col min="6401" max="6401" width="24.85546875" style="57" customWidth="1"/>
    <col min="6402" max="6402" width="14.140625" style="57" customWidth="1"/>
    <col min="6403" max="6403" width="14.28515625" style="57" customWidth="1"/>
    <col min="6404" max="6404" width="69.7109375" style="57" customWidth="1"/>
    <col min="6405" max="6405" width="17.140625" style="57" customWidth="1"/>
    <col min="6406" max="6406" width="15.5703125" style="57" customWidth="1"/>
    <col min="6407" max="6411" width="14.140625" style="57" customWidth="1"/>
    <col min="6412" max="6412" width="3.140625" style="57" customWidth="1"/>
    <col min="6413" max="6656" width="9.140625" style="57"/>
    <col min="6657" max="6657" width="24.85546875" style="57" customWidth="1"/>
    <col min="6658" max="6658" width="14.140625" style="57" customWidth="1"/>
    <col min="6659" max="6659" width="14.28515625" style="57" customWidth="1"/>
    <col min="6660" max="6660" width="69.7109375" style="57" customWidth="1"/>
    <col min="6661" max="6661" width="17.140625" style="57" customWidth="1"/>
    <col min="6662" max="6662" width="15.5703125" style="57" customWidth="1"/>
    <col min="6663" max="6667" width="14.140625" style="57" customWidth="1"/>
    <col min="6668" max="6668" width="3.140625" style="57" customWidth="1"/>
    <col min="6669" max="6912" width="9.140625" style="57"/>
    <col min="6913" max="6913" width="24.85546875" style="57" customWidth="1"/>
    <col min="6914" max="6914" width="14.140625" style="57" customWidth="1"/>
    <col min="6915" max="6915" width="14.28515625" style="57" customWidth="1"/>
    <col min="6916" max="6916" width="69.7109375" style="57" customWidth="1"/>
    <col min="6917" max="6917" width="17.140625" style="57" customWidth="1"/>
    <col min="6918" max="6918" width="15.5703125" style="57" customWidth="1"/>
    <col min="6919" max="6923" width="14.140625" style="57" customWidth="1"/>
    <col min="6924" max="6924" width="3.140625" style="57" customWidth="1"/>
    <col min="6925" max="7168" width="9.140625" style="57"/>
    <col min="7169" max="7169" width="24.85546875" style="57" customWidth="1"/>
    <col min="7170" max="7170" width="14.140625" style="57" customWidth="1"/>
    <col min="7171" max="7171" width="14.28515625" style="57" customWidth="1"/>
    <col min="7172" max="7172" width="69.7109375" style="57" customWidth="1"/>
    <col min="7173" max="7173" width="17.140625" style="57" customWidth="1"/>
    <col min="7174" max="7174" width="15.5703125" style="57" customWidth="1"/>
    <col min="7175" max="7179" width="14.140625" style="57" customWidth="1"/>
    <col min="7180" max="7180" width="3.140625" style="57" customWidth="1"/>
    <col min="7181" max="7424" width="9.140625" style="57"/>
    <col min="7425" max="7425" width="24.85546875" style="57" customWidth="1"/>
    <col min="7426" max="7426" width="14.140625" style="57" customWidth="1"/>
    <col min="7427" max="7427" width="14.28515625" style="57" customWidth="1"/>
    <col min="7428" max="7428" width="69.7109375" style="57" customWidth="1"/>
    <col min="7429" max="7429" width="17.140625" style="57" customWidth="1"/>
    <col min="7430" max="7430" width="15.5703125" style="57" customWidth="1"/>
    <col min="7431" max="7435" width="14.140625" style="57" customWidth="1"/>
    <col min="7436" max="7436" width="3.140625" style="57" customWidth="1"/>
    <col min="7437" max="7680" width="9.140625" style="57"/>
    <col min="7681" max="7681" width="24.85546875" style="57" customWidth="1"/>
    <col min="7682" max="7682" width="14.140625" style="57" customWidth="1"/>
    <col min="7683" max="7683" width="14.28515625" style="57" customWidth="1"/>
    <col min="7684" max="7684" width="69.7109375" style="57" customWidth="1"/>
    <col min="7685" max="7685" width="17.140625" style="57" customWidth="1"/>
    <col min="7686" max="7686" width="15.5703125" style="57" customWidth="1"/>
    <col min="7687" max="7691" width="14.140625" style="57" customWidth="1"/>
    <col min="7692" max="7692" width="3.140625" style="57" customWidth="1"/>
    <col min="7693" max="7936" width="9.140625" style="57"/>
    <col min="7937" max="7937" width="24.85546875" style="57" customWidth="1"/>
    <col min="7938" max="7938" width="14.140625" style="57" customWidth="1"/>
    <col min="7939" max="7939" width="14.28515625" style="57" customWidth="1"/>
    <col min="7940" max="7940" width="69.7109375" style="57" customWidth="1"/>
    <col min="7941" max="7941" width="17.140625" style="57" customWidth="1"/>
    <col min="7942" max="7942" width="15.5703125" style="57" customWidth="1"/>
    <col min="7943" max="7947" width="14.140625" style="57" customWidth="1"/>
    <col min="7948" max="7948" width="3.140625" style="57" customWidth="1"/>
    <col min="7949" max="8192" width="9.140625" style="57"/>
    <col min="8193" max="8193" width="24.85546875" style="57" customWidth="1"/>
    <col min="8194" max="8194" width="14.140625" style="57" customWidth="1"/>
    <col min="8195" max="8195" width="14.28515625" style="57" customWidth="1"/>
    <col min="8196" max="8196" width="69.7109375" style="57" customWidth="1"/>
    <col min="8197" max="8197" width="17.140625" style="57" customWidth="1"/>
    <col min="8198" max="8198" width="15.5703125" style="57" customWidth="1"/>
    <col min="8199" max="8203" width="14.140625" style="57" customWidth="1"/>
    <col min="8204" max="8204" width="3.140625" style="57" customWidth="1"/>
    <col min="8205" max="8448" width="9.140625" style="57"/>
    <col min="8449" max="8449" width="24.85546875" style="57" customWidth="1"/>
    <col min="8450" max="8450" width="14.140625" style="57" customWidth="1"/>
    <col min="8451" max="8451" width="14.28515625" style="57" customWidth="1"/>
    <col min="8452" max="8452" width="69.7109375" style="57" customWidth="1"/>
    <col min="8453" max="8453" width="17.140625" style="57" customWidth="1"/>
    <col min="8454" max="8454" width="15.5703125" style="57" customWidth="1"/>
    <col min="8455" max="8459" width="14.140625" style="57" customWidth="1"/>
    <col min="8460" max="8460" width="3.140625" style="57" customWidth="1"/>
    <col min="8461" max="8704" width="9.140625" style="57"/>
    <col min="8705" max="8705" width="24.85546875" style="57" customWidth="1"/>
    <col min="8706" max="8706" width="14.140625" style="57" customWidth="1"/>
    <col min="8707" max="8707" width="14.28515625" style="57" customWidth="1"/>
    <col min="8708" max="8708" width="69.7109375" style="57" customWidth="1"/>
    <col min="8709" max="8709" width="17.140625" style="57" customWidth="1"/>
    <col min="8710" max="8710" width="15.5703125" style="57" customWidth="1"/>
    <col min="8711" max="8715" width="14.140625" style="57" customWidth="1"/>
    <col min="8716" max="8716" width="3.140625" style="57" customWidth="1"/>
    <col min="8717" max="8960" width="9.140625" style="57"/>
    <col min="8961" max="8961" width="24.85546875" style="57" customWidth="1"/>
    <col min="8962" max="8962" width="14.140625" style="57" customWidth="1"/>
    <col min="8963" max="8963" width="14.28515625" style="57" customWidth="1"/>
    <col min="8964" max="8964" width="69.7109375" style="57" customWidth="1"/>
    <col min="8965" max="8965" width="17.140625" style="57" customWidth="1"/>
    <col min="8966" max="8966" width="15.5703125" style="57" customWidth="1"/>
    <col min="8967" max="8971" width="14.140625" style="57" customWidth="1"/>
    <col min="8972" max="8972" width="3.140625" style="57" customWidth="1"/>
    <col min="8973" max="9216" width="9.140625" style="57"/>
    <col min="9217" max="9217" width="24.85546875" style="57" customWidth="1"/>
    <col min="9218" max="9218" width="14.140625" style="57" customWidth="1"/>
    <col min="9219" max="9219" width="14.28515625" style="57" customWidth="1"/>
    <col min="9220" max="9220" width="69.7109375" style="57" customWidth="1"/>
    <col min="9221" max="9221" width="17.140625" style="57" customWidth="1"/>
    <col min="9222" max="9222" width="15.5703125" style="57" customWidth="1"/>
    <col min="9223" max="9227" width="14.140625" style="57" customWidth="1"/>
    <col min="9228" max="9228" width="3.140625" style="57" customWidth="1"/>
    <col min="9229" max="9472" width="9.140625" style="57"/>
    <col min="9473" max="9473" width="24.85546875" style="57" customWidth="1"/>
    <col min="9474" max="9474" width="14.140625" style="57" customWidth="1"/>
    <col min="9475" max="9475" width="14.28515625" style="57" customWidth="1"/>
    <col min="9476" max="9476" width="69.7109375" style="57" customWidth="1"/>
    <col min="9477" max="9477" width="17.140625" style="57" customWidth="1"/>
    <col min="9478" max="9478" width="15.5703125" style="57" customWidth="1"/>
    <col min="9479" max="9483" width="14.140625" style="57" customWidth="1"/>
    <col min="9484" max="9484" width="3.140625" style="57" customWidth="1"/>
    <col min="9485" max="9728" width="9.140625" style="57"/>
    <col min="9729" max="9729" width="24.85546875" style="57" customWidth="1"/>
    <col min="9730" max="9730" width="14.140625" style="57" customWidth="1"/>
    <col min="9731" max="9731" width="14.28515625" style="57" customWidth="1"/>
    <col min="9732" max="9732" width="69.7109375" style="57" customWidth="1"/>
    <col min="9733" max="9733" width="17.140625" style="57" customWidth="1"/>
    <col min="9734" max="9734" width="15.5703125" style="57" customWidth="1"/>
    <col min="9735" max="9739" width="14.140625" style="57" customWidth="1"/>
    <col min="9740" max="9740" width="3.140625" style="57" customWidth="1"/>
    <col min="9741" max="9984" width="9.140625" style="57"/>
    <col min="9985" max="9985" width="24.85546875" style="57" customWidth="1"/>
    <col min="9986" max="9986" width="14.140625" style="57" customWidth="1"/>
    <col min="9987" max="9987" width="14.28515625" style="57" customWidth="1"/>
    <col min="9988" max="9988" width="69.7109375" style="57" customWidth="1"/>
    <col min="9989" max="9989" width="17.140625" style="57" customWidth="1"/>
    <col min="9990" max="9990" width="15.5703125" style="57" customWidth="1"/>
    <col min="9991" max="9995" width="14.140625" style="57" customWidth="1"/>
    <col min="9996" max="9996" width="3.140625" style="57" customWidth="1"/>
    <col min="9997" max="10240" width="9.140625" style="57"/>
    <col min="10241" max="10241" width="24.85546875" style="57" customWidth="1"/>
    <col min="10242" max="10242" width="14.140625" style="57" customWidth="1"/>
    <col min="10243" max="10243" width="14.28515625" style="57" customWidth="1"/>
    <col min="10244" max="10244" width="69.7109375" style="57" customWidth="1"/>
    <col min="10245" max="10245" width="17.140625" style="57" customWidth="1"/>
    <col min="10246" max="10246" width="15.5703125" style="57" customWidth="1"/>
    <col min="10247" max="10251" width="14.140625" style="57" customWidth="1"/>
    <col min="10252" max="10252" width="3.140625" style="57" customWidth="1"/>
    <col min="10253" max="10496" width="9.140625" style="57"/>
    <col min="10497" max="10497" width="24.85546875" style="57" customWidth="1"/>
    <col min="10498" max="10498" width="14.140625" style="57" customWidth="1"/>
    <col min="10499" max="10499" width="14.28515625" style="57" customWidth="1"/>
    <col min="10500" max="10500" width="69.7109375" style="57" customWidth="1"/>
    <col min="10501" max="10501" width="17.140625" style="57" customWidth="1"/>
    <col min="10502" max="10502" width="15.5703125" style="57" customWidth="1"/>
    <col min="10503" max="10507" width="14.140625" style="57" customWidth="1"/>
    <col min="10508" max="10508" width="3.140625" style="57" customWidth="1"/>
    <col min="10509" max="10752" width="9.140625" style="57"/>
    <col min="10753" max="10753" width="24.85546875" style="57" customWidth="1"/>
    <col min="10754" max="10754" width="14.140625" style="57" customWidth="1"/>
    <col min="10755" max="10755" width="14.28515625" style="57" customWidth="1"/>
    <col min="10756" max="10756" width="69.7109375" style="57" customWidth="1"/>
    <col min="10757" max="10757" width="17.140625" style="57" customWidth="1"/>
    <col min="10758" max="10758" width="15.5703125" style="57" customWidth="1"/>
    <col min="10759" max="10763" width="14.140625" style="57" customWidth="1"/>
    <col min="10764" max="10764" width="3.140625" style="57" customWidth="1"/>
    <col min="10765" max="11008" width="9.140625" style="57"/>
    <col min="11009" max="11009" width="24.85546875" style="57" customWidth="1"/>
    <col min="11010" max="11010" width="14.140625" style="57" customWidth="1"/>
    <col min="11011" max="11011" width="14.28515625" style="57" customWidth="1"/>
    <col min="11012" max="11012" width="69.7109375" style="57" customWidth="1"/>
    <col min="11013" max="11013" width="17.140625" style="57" customWidth="1"/>
    <col min="11014" max="11014" width="15.5703125" style="57" customWidth="1"/>
    <col min="11015" max="11019" width="14.140625" style="57" customWidth="1"/>
    <col min="11020" max="11020" width="3.140625" style="57" customWidth="1"/>
    <col min="11021" max="11264" width="9.140625" style="57"/>
    <col min="11265" max="11265" width="24.85546875" style="57" customWidth="1"/>
    <col min="11266" max="11266" width="14.140625" style="57" customWidth="1"/>
    <col min="11267" max="11267" width="14.28515625" style="57" customWidth="1"/>
    <col min="11268" max="11268" width="69.7109375" style="57" customWidth="1"/>
    <col min="11269" max="11269" width="17.140625" style="57" customWidth="1"/>
    <col min="11270" max="11270" width="15.5703125" style="57" customWidth="1"/>
    <col min="11271" max="11275" width="14.140625" style="57" customWidth="1"/>
    <col min="11276" max="11276" width="3.140625" style="57" customWidth="1"/>
    <col min="11277" max="11520" width="9.140625" style="57"/>
    <col min="11521" max="11521" width="24.85546875" style="57" customWidth="1"/>
    <col min="11522" max="11522" width="14.140625" style="57" customWidth="1"/>
    <col min="11523" max="11523" width="14.28515625" style="57" customWidth="1"/>
    <col min="11524" max="11524" width="69.7109375" style="57" customWidth="1"/>
    <col min="11525" max="11525" width="17.140625" style="57" customWidth="1"/>
    <col min="11526" max="11526" width="15.5703125" style="57" customWidth="1"/>
    <col min="11527" max="11531" width="14.140625" style="57" customWidth="1"/>
    <col min="11532" max="11532" width="3.140625" style="57" customWidth="1"/>
    <col min="11533" max="11776" width="9.140625" style="57"/>
    <col min="11777" max="11777" width="24.85546875" style="57" customWidth="1"/>
    <col min="11778" max="11778" width="14.140625" style="57" customWidth="1"/>
    <col min="11779" max="11779" width="14.28515625" style="57" customWidth="1"/>
    <col min="11780" max="11780" width="69.7109375" style="57" customWidth="1"/>
    <col min="11781" max="11781" width="17.140625" style="57" customWidth="1"/>
    <col min="11782" max="11782" width="15.5703125" style="57" customWidth="1"/>
    <col min="11783" max="11787" width="14.140625" style="57" customWidth="1"/>
    <col min="11788" max="11788" width="3.140625" style="57" customWidth="1"/>
    <col min="11789" max="12032" width="9.140625" style="57"/>
    <col min="12033" max="12033" width="24.85546875" style="57" customWidth="1"/>
    <col min="12034" max="12034" width="14.140625" style="57" customWidth="1"/>
    <col min="12035" max="12035" width="14.28515625" style="57" customWidth="1"/>
    <col min="12036" max="12036" width="69.7109375" style="57" customWidth="1"/>
    <col min="12037" max="12037" width="17.140625" style="57" customWidth="1"/>
    <col min="12038" max="12038" width="15.5703125" style="57" customWidth="1"/>
    <col min="12039" max="12043" width="14.140625" style="57" customWidth="1"/>
    <col min="12044" max="12044" width="3.140625" style="57" customWidth="1"/>
    <col min="12045" max="12288" width="9.140625" style="57"/>
    <col min="12289" max="12289" width="24.85546875" style="57" customWidth="1"/>
    <col min="12290" max="12290" width="14.140625" style="57" customWidth="1"/>
    <col min="12291" max="12291" width="14.28515625" style="57" customWidth="1"/>
    <col min="12292" max="12292" width="69.7109375" style="57" customWidth="1"/>
    <col min="12293" max="12293" width="17.140625" style="57" customWidth="1"/>
    <col min="12294" max="12294" width="15.5703125" style="57" customWidth="1"/>
    <col min="12295" max="12299" width="14.140625" style="57" customWidth="1"/>
    <col min="12300" max="12300" width="3.140625" style="57" customWidth="1"/>
    <col min="12301" max="12544" width="9.140625" style="57"/>
    <col min="12545" max="12545" width="24.85546875" style="57" customWidth="1"/>
    <col min="12546" max="12546" width="14.140625" style="57" customWidth="1"/>
    <col min="12547" max="12547" width="14.28515625" style="57" customWidth="1"/>
    <col min="12548" max="12548" width="69.7109375" style="57" customWidth="1"/>
    <col min="12549" max="12549" width="17.140625" style="57" customWidth="1"/>
    <col min="12550" max="12550" width="15.5703125" style="57" customWidth="1"/>
    <col min="12551" max="12555" width="14.140625" style="57" customWidth="1"/>
    <col min="12556" max="12556" width="3.140625" style="57" customWidth="1"/>
    <col min="12557" max="12800" width="9.140625" style="57"/>
    <col min="12801" max="12801" width="24.85546875" style="57" customWidth="1"/>
    <col min="12802" max="12802" width="14.140625" style="57" customWidth="1"/>
    <col min="12803" max="12803" width="14.28515625" style="57" customWidth="1"/>
    <col min="12804" max="12804" width="69.7109375" style="57" customWidth="1"/>
    <col min="12805" max="12805" width="17.140625" style="57" customWidth="1"/>
    <col min="12806" max="12806" width="15.5703125" style="57" customWidth="1"/>
    <col min="12807" max="12811" width="14.140625" style="57" customWidth="1"/>
    <col min="12812" max="12812" width="3.140625" style="57" customWidth="1"/>
    <col min="12813" max="13056" width="9.140625" style="57"/>
    <col min="13057" max="13057" width="24.85546875" style="57" customWidth="1"/>
    <col min="13058" max="13058" width="14.140625" style="57" customWidth="1"/>
    <col min="13059" max="13059" width="14.28515625" style="57" customWidth="1"/>
    <col min="13060" max="13060" width="69.7109375" style="57" customWidth="1"/>
    <col min="13061" max="13061" width="17.140625" style="57" customWidth="1"/>
    <col min="13062" max="13062" width="15.5703125" style="57" customWidth="1"/>
    <col min="13063" max="13067" width="14.140625" style="57" customWidth="1"/>
    <col min="13068" max="13068" width="3.140625" style="57" customWidth="1"/>
    <col min="13069" max="13312" width="9.140625" style="57"/>
    <col min="13313" max="13313" width="24.85546875" style="57" customWidth="1"/>
    <col min="13314" max="13314" width="14.140625" style="57" customWidth="1"/>
    <col min="13315" max="13315" width="14.28515625" style="57" customWidth="1"/>
    <col min="13316" max="13316" width="69.7109375" style="57" customWidth="1"/>
    <col min="13317" max="13317" width="17.140625" style="57" customWidth="1"/>
    <col min="13318" max="13318" width="15.5703125" style="57" customWidth="1"/>
    <col min="13319" max="13323" width="14.140625" style="57" customWidth="1"/>
    <col min="13324" max="13324" width="3.140625" style="57" customWidth="1"/>
    <col min="13325" max="13568" width="9.140625" style="57"/>
    <col min="13569" max="13569" width="24.85546875" style="57" customWidth="1"/>
    <col min="13570" max="13570" width="14.140625" style="57" customWidth="1"/>
    <col min="13571" max="13571" width="14.28515625" style="57" customWidth="1"/>
    <col min="13572" max="13572" width="69.7109375" style="57" customWidth="1"/>
    <col min="13573" max="13573" width="17.140625" style="57" customWidth="1"/>
    <col min="13574" max="13574" width="15.5703125" style="57" customWidth="1"/>
    <col min="13575" max="13579" width="14.140625" style="57" customWidth="1"/>
    <col min="13580" max="13580" width="3.140625" style="57" customWidth="1"/>
    <col min="13581" max="13824" width="9.140625" style="57"/>
    <col min="13825" max="13825" width="24.85546875" style="57" customWidth="1"/>
    <col min="13826" max="13826" width="14.140625" style="57" customWidth="1"/>
    <col min="13827" max="13827" width="14.28515625" style="57" customWidth="1"/>
    <col min="13828" max="13828" width="69.7109375" style="57" customWidth="1"/>
    <col min="13829" max="13829" width="17.140625" style="57" customWidth="1"/>
    <col min="13830" max="13830" width="15.5703125" style="57" customWidth="1"/>
    <col min="13831" max="13835" width="14.140625" style="57" customWidth="1"/>
    <col min="13836" max="13836" width="3.140625" style="57" customWidth="1"/>
    <col min="13837" max="14080" width="9.140625" style="57"/>
    <col min="14081" max="14081" width="24.85546875" style="57" customWidth="1"/>
    <col min="14082" max="14082" width="14.140625" style="57" customWidth="1"/>
    <col min="14083" max="14083" width="14.28515625" style="57" customWidth="1"/>
    <col min="14084" max="14084" width="69.7109375" style="57" customWidth="1"/>
    <col min="14085" max="14085" width="17.140625" style="57" customWidth="1"/>
    <col min="14086" max="14086" width="15.5703125" style="57" customWidth="1"/>
    <col min="14087" max="14091" width="14.140625" style="57" customWidth="1"/>
    <col min="14092" max="14092" width="3.140625" style="57" customWidth="1"/>
    <col min="14093" max="14336" width="9.140625" style="57"/>
    <col min="14337" max="14337" width="24.85546875" style="57" customWidth="1"/>
    <col min="14338" max="14338" width="14.140625" style="57" customWidth="1"/>
    <col min="14339" max="14339" width="14.28515625" style="57" customWidth="1"/>
    <col min="14340" max="14340" width="69.7109375" style="57" customWidth="1"/>
    <col min="14341" max="14341" width="17.140625" style="57" customWidth="1"/>
    <col min="14342" max="14342" width="15.5703125" style="57" customWidth="1"/>
    <col min="14343" max="14347" width="14.140625" style="57" customWidth="1"/>
    <col min="14348" max="14348" width="3.140625" style="57" customWidth="1"/>
    <col min="14349" max="14592" width="9.140625" style="57"/>
    <col min="14593" max="14593" width="24.85546875" style="57" customWidth="1"/>
    <col min="14594" max="14594" width="14.140625" style="57" customWidth="1"/>
    <col min="14595" max="14595" width="14.28515625" style="57" customWidth="1"/>
    <col min="14596" max="14596" width="69.7109375" style="57" customWidth="1"/>
    <col min="14597" max="14597" width="17.140625" style="57" customWidth="1"/>
    <col min="14598" max="14598" width="15.5703125" style="57" customWidth="1"/>
    <col min="14599" max="14603" width="14.140625" style="57" customWidth="1"/>
    <col min="14604" max="14604" width="3.140625" style="57" customWidth="1"/>
    <col min="14605" max="14848" width="9.140625" style="57"/>
    <col min="14849" max="14849" width="24.85546875" style="57" customWidth="1"/>
    <col min="14850" max="14850" width="14.140625" style="57" customWidth="1"/>
    <col min="14851" max="14851" width="14.28515625" style="57" customWidth="1"/>
    <col min="14852" max="14852" width="69.7109375" style="57" customWidth="1"/>
    <col min="14853" max="14853" width="17.140625" style="57" customWidth="1"/>
    <col min="14854" max="14854" width="15.5703125" style="57" customWidth="1"/>
    <col min="14855" max="14859" width="14.140625" style="57" customWidth="1"/>
    <col min="14860" max="14860" width="3.140625" style="57" customWidth="1"/>
    <col min="14861" max="15104" width="9.140625" style="57"/>
    <col min="15105" max="15105" width="24.85546875" style="57" customWidth="1"/>
    <col min="15106" max="15106" width="14.140625" style="57" customWidth="1"/>
    <col min="15107" max="15107" width="14.28515625" style="57" customWidth="1"/>
    <col min="15108" max="15108" width="69.7109375" style="57" customWidth="1"/>
    <col min="15109" max="15109" width="17.140625" style="57" customWidth="1"/>
    <col min="15110" max="15110" width="15.5703125" style="57" customWidth="1"/>
    <col min="15111" max="15115" width="14.140625" style="57" customWidth="1"/>
    <col min="15116" max="15116" width="3.140625" style="57" customWidth="1"/>
    <col min="15117" max="15360" width="9.140625" style="57"/>
    <col min="15361" max="15361" width="24.85546875" style="57" customWidth="1"/>
    <col min="15362" max="15362" width="14.140625" style="57" customWidth="1"/>
    <col min="15363" max="15363" width="14.28515625" style="57" customWidth="1"/>
    <col min="15364" max="15364" width="69.7109375" style="57" customWidth="1"/>
    <col min="15365" max="15365" width="17.140625" style="57" customWidth="1"/>
    <col min="15366" max="15366" width="15.5703125" style="57" customWidth="1"/>
    <col min="15367" max="15371" width="14.140625" style="57" customWidth="1"/>
    <col min="15372" max="15372" width="3.140625" style="57" customWidth="1"/>
    <col min="15373" max="15616" width="9.140625" style="57"/>
    <col min="15617" max="15617" width="24.85546875" style="57" customWidth="1"/>
    <col min="15618" max="15618" width="14.140625" style="57" customWidth="1"/>
    <col min="15619" max="15619" width="14.28515625" style="57" customWidth="1"/>
    <col min="15620" max="15620" width="69.7109375" style="57" customWidth="1"/>
    <col min="15621" max="15621" width="17.140625" style="57" customWidth="1"/>
    <col min="15622" max="15622" width="15.5703125" style="57" customWidth="1"/>
    <col min="15623" max="15627" width="14.140625" style="57" customWidth="1"/>
    <col min="15628" max="15628" width="3.140625" style="57" customWidth="1"/>
    <col min="15629" max="15872" width="9.140625" style="57"/>
    <col min="15873" max="15873" width="24.85546875" style="57" customWidth="1"/>
    <col min="15874" max="15874" width="14.140625" style="57" customWidth="1"/>
    <col min="15875" max="15875" width="14.28515625" style="57" customWidth="1"/>
    <col min="15876" max="15876" width="69.7109375" style="57" customWidth="1"/>
    <col min="15877" max="15877" width="17.140625" style="57" customWidth="1"/>
    <col min="15878" max="15878" width="15.5703125" style="57" customWidth="1"/>
    <col min="15879" max="15883" width="14.140625" style="57" customWidth="1"/>
    <col min="15884" max="15884" width="3.140625" style="57" customWidth="1"/>
    <col min="15885" max="16128" width="9.140625" style="57"/>
    <col min="16129" max="16129" width="24.85546875" style="57" customWidth="1"/>
    <col min="16130" max="16130" width="14.140625" style="57" customWidth="1"/>
    <col min="16131" max="16131" width="14.28515625" style="57" customWidth="1"/>
    <col min="16132" max="16132" width="69.7109375" style="57" customWidth="1"/>
    <col min="16133" max="16133" width="17.140625" style="57" customWidth="1"/>
    <col min="16134" max="16134" width="15.5703125" style="57" customWidth="1"/>
    <col min="16135" max="16139" width="14.140625" style="57" customWidth="1"/>
    <col min="16140" max="16140" width="3.140625" style="57" customWidth="1"/>
    <col min="16141" max="16384" width="9.140625" style="57"/>
  </cols>
  <sheetData>
    <row r="1" spans="1:11" ht="15" customHeight="1" x14ac:dyDescent="0.2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" customHeight="1" x14ac:dyDescent="0.2">
      <c r="A2" s="271" t="s">
        <v>211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5" spans="1:11" ht="15" customHeight="1" x14ac:dyDescent="0.2">
      <c r="A5" s="279" t="s">
        <v>210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 ht="16.5" customHeight="1" x14ac:dyDescent="0.2">
      <c r="A6" s="280" t="s">
        <v>124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51" customHeight="1" x14ac:dyDescent="0.2">
      <c r="A7" s="281" t="s">
        <v>233</v>
      </c>
      <c r="B7" s="281" t="s">
        <v>234</v>
      </c>
      <c r="C7" s="283" t="s">
        <v>235</v>
      </c>
      <c r="D7" s="281" t="s">
        <v>118</v>
      </c>
      <c r="E7" s="281" t="s">
        <v>119</v>
      </c>
      <c r="F7" s="285" t="s">
        <v>120</v>
      </c>
      <c r="G7" s="286"/>
      <c r="H7" s="286"/>
      <c r="I7" s="286"/>
      <c r="J7" s="287"/>
      <c r="K7" s="283" t="s">
        <v>236</v>
      </c>
    </row>
    <row r="8" spans="1:11" ht="58.5" customHeight="1" x14ac:dyDescent="0.2">
      <c r="A8" s="281"/>
      <c r="B8" s="281"/>
      <c r="C8" s="284"/>
      <c r="D8" s="281"/>
      <c r="E8" s="281"/>
      <c r="F8" s="126" t="s">
        <v>9</v>
      </c>
      <c r="G8" s="126" t="s">
        <v>10</v>
      </c>
      <c r="H8" s="126" t="s">
        <v>110</v>
      </c>
      <c r="I8" s="126" t="s">
        <v>111</v>
      </c>
      <c r="J8" s="126" t="s">
        <v>112</v>
      </c>
      <c r="K8" s="284"/>
    </row>
    <row r="9" spans="1:11" ht="15.75" customHeight="1" x14ac:dyDescent="0.2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</row>
    <row r="10" spans="1:11" ht="17.25" customHeight="1" x14ac:dyDescent="0.2">
      <c r="A10" s="276" t="s">
        <v>105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7"/>
    </row>
    <row r="11" spans="1:11" ht="45" x14ac:dyDescent="0.2">
      <c r="A11" s="126">
        <v>1</v>
      </c>
      <c r="B11" s="128" t="s">
        <v>7</v>
      </c>
      <c r="C11" s="128" t="s">
        <v>304</v>
      </c>
      <c r="D11" s="128" t="s">
        <v>121</v>
      </c>
      <c r="E11" s="129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/>
    </row>
    <row r="12" spans="1:11" ht="30" x14ac:dyDescent="0.2">
      <c r="A12" s="126">
        <v>2</v>
      </c>
      <c r="B12" s="131" t="s">
        <v>201</v>
      </c>
      <c r="C12" s="131" t="s">
        <v>304</v>
      </c>
      <c r="D12" s="132" t="s">
        <v>122</v>
      </c>
      <c r="E12" s="130">
        <v>1</v>
      </c>
      <c r="F12" s="130">
        <v>1</v>
      </c>
      <c r="G12" s="133">
        <v>0</v>
      </c>
      <c r="H12" s="133">
        <v>0</v>
      </c>
      <c r="I12" s="133">
        <v>0</v>
      </c>
      <c r="J12" s="133">
        <v>0</v>
      </c>
      <c r="K12" s="133"/>
    </row>
    <row r="13" spans="1:11" ht="15.75" customHeight="1" x14ac:dyDescent="0.2">
      <c r="A13" s="278" t="s">
        <v>125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</row>
    <row r="14" spans="1:11" ht="29.25" customHeight="1" x14ac:dyDescent="0.2">
      <c r="A14" s="126">
        <v>3</v>
      </c>
      <c r="B14" s="131" t="s">
        <v>205</v>
      </c>
      <c r="C14" s="131" t="s">
        <v>310</v>
      </c>
      <c r="D14" s="131" t="s">
        <v>93</v>
      </c>
      <c r="E14" s="130">
        <v>100</v>
      </c>
      <c r="F14" s="130">
        <v>200</v>
      </c>
      <c r="G14" s="130">
        <v>200</v>
      </c>
      <c r="H14" s="130">
        <v>250</v>
      </c>
      <c r="I14" s="130">
        <v>250</v>
      </c>
      <c r="J14" s="130">
        <v>250</v>
      </c>
      <c r="K14" s="130"/>
    </row>
    <row r="15" spans="1:11" ht="30" x14ac:dyDescent="0.2">
      <c r="A15" s="126">
        <v>4</v>
      </c>
      <c r="B15" s="131" t="s">
        <v>113</v>
      </c>
      <c r="C15" s="131" t="s">
        <v>311</v>
      </c>
      <c r="D15" s="134" t="s">
        <v>209</v>
      </c>
      <c r="E15" s="135">
        <v>23650</v>
      </c>
      <c r="F15" s="135">
        <v>23750</v>
      </c>
      <c r="G15" s="135">
        <v>23800</v>
      </c>
      <c r="H15" s="135">
        <v>24350</v>
      </c>
      <c r="I15" s="136">
        <v>24900</v>
      </c>
      <c r="J15" s="136">
        <v>25450</v>
      </c>
      <c r="K15" s="136"/>
    </row>
    <row r="16" spans="1:11" ht="16.5" customHeight="1" x14ac:dyDescent="0.2">
      <c r="A16" s="276" t="s">
        <v>107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7"/>
    </row>
    <row r="17" spans="1:11" ht="32.25" customHeight="1" x14ac:dyDescent="0.2">
      <c r="A17" s="227">
        <v>5</v>
      </c>
      <c r="B17" s="137" t="s">
        <v>114</v>
      </c>
      <c r="C17" s="137" t="s">
        <v>304</v>
      </c>
      <c r="D17" s="137" t="s">
        <v>123</v>
      </c>
      <c r="E17" s="138">
        <v>100</v>
      </c>
      <c r="F17" s="138">
        <v>100</v>
      </c>
      <c r="G17" s="138">
        <v>100</v>
      </c>
      <c r="H17" s="138">
        <v>100</v>
      </c>
      <c r="I17" s="138">
        <v>100</v>
      </c>
      <c r="J17" s="138">
        <v>100</v>
      </c>
      <c r="K17" s="138"/>
    </row>
    <row r="18" spans="1:11" ht="32.25" customHeight="1" x14ac:dyDescent="0.2">
      <c r="A18" s="142">
        <v>6</v>
      </c>
      <c r="B18" s="140" t="s">
        <v>488</v>
      </c>
      <c r="C18" s="140" t="s">
        <v>304</v>
      </c>
      <c r="D18" s="140" t="s">
        <v>121</v>
      </c>
      <c r="E18" s="143">
        <v>0</v>
      </c>
      <c r="F18" s="143">
        <v>0</v>
      </c>
      <c r="G18" s="143">
        <v>23</v>
      </c>
      <c r="H18" s="143">
        <v>53</v>
      </c>
      <c r="I18" s="143">
        <v>80</v>
      </c>
      <c r="J18" s="143">
        <v>100</v>
      </c>
      <c r="K18" s="143"/>
    </row>
    <row r="19" spans="1:11" ht="15" customHeight="1" x14ac:dyDescent="0.2">
      <c r="A19" s="278" t="s">
        <v>223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 ht="30" x14ac:dyDescent="0.2">
      <c r="A20" s="126">
        <v>7</v>
      </c>
      <c r="B20" s="131" t="s">
        <v>237</v>
      </c>
      <c r="C20" s="131" t="s">
        <v>304</v>
      </c>
      <c r="D20" s="137" t="s">
        <v>121</v>
      </c>
      <c r="E20" s="139">
        <v>5.56</v>
      </c>
      <c r="F20" s="139">
        <v>5.54</v>
      </c>
      <c r="G20" s="139">
        <v>5.57</v>
      </c>
      <c r="H20" s="139">
        <v>5.68</v>
      </c>
      <c r="I20" s="139">
        <v>5.74</v>
      </c>
      <c r="J20" s="139">
        <v>5.77</v>
      </c>
      <c r="K20" s="139"/>
    </row>
    <row r="21" spans="1:11" ht="26.25" customHeight="1" x14ac:dyDescent="0.2">
      <c r="A21" s="126">
        <v>8</v>
      </c>
      <c r="B21" s="131" t="s">
        <v>138</v>
      </c>
      <c r="C21" s="131" t="s">
        <v>304</v>
      </c>
      <c r="D21" s="140" t="s">
        <v>209</v>
      </c>
      <c r="E21" s="133">
        <f>10525+24832+25250+58100+8461+29694+7932</f>
        <v>164794</v>
      </c>
      <c r="F21" s="133">
        <f>11155+8011+25080+25502+59400+8546+29991</f>
        <v>167685</v>
      </c>
      <c r="G21" s="133">
        <f>11266+8095+25331+25757+59800+8631+30291</f>
        <v>169171</v>
      </c>
      <c r="H21" s="133">
        <f>11379+8176+25584+26015+60200+8717+30594</f>
        <v>170665</v>
      </c>
      <c r="I21" s="133">
        <f>11493+8257+25840+26275+60600+8804+30900</f>
        <v>172169</v>
      </c>
      <c r="J21" s="133">
        <v>173685</v>
      </c>
      <c r="K21" s="133"/>
    </row>
    <row r="22" spans="1:11" ht="26.25" customHeight="1" x14ac:dyDescent="0.2">
      <c r="A22" s="126">
        <v>9</v>
      </c>
      <c r="B22" s="131" t="s">
        <v>139</v>
      </c>
      <c r="C22" s="131" t="s">
        <v>304</v>
      </c>
      <c r="D22" s="140" t="s">
        <v>216</v>
      </c>
      <c r="E22" s="133">
        <f>138+293+354+158+104+28+428</f>
        <v>1503</v>
      </c>
      <c r="F22" s="133">
        <f>296+140+357+159+105+28+432</f>
        <v>1517</v>
      </c>
      <c r="G22" s="133">
        <f>143+299+360+161+106+29+436</f>
        <v>1534</v>
      </c>
      <c r="H22" s="133">
        <f>302+146+363+162+107+29+440</f>
        <v>1549</v>
      </c>
      <c r="I22" s="133">
        <f>305+149+366+164+108+30+444</f>
        <v>1566</v>
      </c>
      <c r="J22" s="133">
        <v>1585</v>
      </c>
      <c r="K22" s="133"/>
    </row>
    <row r="23" spans="1:11" ht="14.25" customHeight="1" x14ac:dyDescent="0.2">
      <c r="A23" s="278" t="s">
        <v>225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spans="1:11" ht="14.25" customHeight="1" x14ac:dyDescent="0.2">
      <c r="A24" s="195"/>
      <c r="B24" s="195"/>
      <c r="C24" s="195"/>
      <c r="D24" s="194"/>
      <c r="E24" s="195"/>
      <c r="F24" s="195"/>
      <c r="G24" s="195"/>
      <c r="H24" s="195"/>
      <c r="I24" s="195"/>
      <c r="J24" s="195"/>
      <c r="K24" s="195"/>
    </row>
    <row r="25" spans="1:11" ht="30" customHeight="1" x14ac:dyDescent="0.2">
      <c r="A25" s="142">
        <v>10</v>
      </c>
      <c r="B25" s="134" t="s">
        <v>238</v>
      </c>
      <c r="C25" s="201" t="s">
        <v>321</v>
      </c>
      <c r="D25" s="134" t="s">
        <v>121</v>
      </c>
      <c r="E25" s="133">
        <v>50</v>
      </c>
      <c r="F25" s="133">
        <v>50</v>
      </c>
      <c r="G25" s="133">
        <v>50</v>
      </c>
      <c r="H25" s="133">
        <v>100</v>
      </c>
      <c r="I25" s="133">
        <v>100</v>
      </c>
      <c r="J25" s="133">
        <v>100</v>
      </c>
      <c r="K25" s="133"/>
    </row>
    <row r="26" spans="1:11" ht="30" customHeight="1" x14ac:dyDescent="0.2">
      <c r="A26" s="142">
        <v>11</v>
      </c>
      <c r="B26" s="134" t="s">
        <v>115</v>
      </c>
      <c r="C26" s="201" t="s">
        <v>312</v>
      </c>
      <c r="D26" s="134" t="s">
        <v>123</v>
      </c>
      <c r="E26" s="133">
        <v>100</v>
      </c>
      <c r="F26" s="133">
        <v>105</v>
      </c>
      <c r="G26" s="133">
        <v>110</v>
      </c>
      <c r="H26" s="133">
        <v>115</v>
      </c>
      <c r="I26" s="133">
        <v>120</v>
      </c>
      <c r="J26" s="133">
        <v>125</v>
      </c>
      <c r="K26" s="133"/>
    </row>
    <row r="27" spans="1:11" ht="30" customHeight="1" x14ac:dyDescent="0.2">
      <c r="A27" s="142">
        <v>12</v>
      </c>
      <c r="B27" s="134" t="s">
        <v>318</v>
      </c>
      <c r="C27" s="201" t="s">
        <v>312</v>
      </c>
      <c r="D27" s="202" t="s">
        <v>122</v>
      </c>
      <c r="E27" s="133">
        <v>0</v>
      </c>
      <c r="F27" s="133">
        <v>0</v>
      </c>
      <c r="G27" s="133">
        <v>0</v>
      </c>
      <c r="H27" s="133">
        <v>1</v>
      </c>
      <c r="I27" s="133">
        <v>0</v>
      </c>
      <c r="J27" s="133">
        <v>0</v>
      </c>
      <c r="K27" s="133"/>
    </row>
    <row r="28" spans="1:11" ht="30" customHeight="1" x14ac:dyDescent="0.2">
      <c r="A28" s="142">
        <v>13</v>
      </c>
      <c r="B28" s="134" t="s">
        <v>319</v>
      </c>
      <c r="C28" s="201" t="s">
        <v>312</v>
      </c>
      <c r="D28" s="202" t="s">
        <v>122</v>
      </c>
      <c r="E28" s="133">
        <v>0</v>
      </c>
      <c r="F28" s="133">
        <v>0</v>
      </c>
      <c r="G28" s="133">
        <v>0</v>
      </c>
      <c r="H28" s="133">
        <v>1</v>
      </c>
      <c r="I28" s="133">
        <v>0</v>
      </c>
      <c r="J28" s="133">
        <v>0</v>
      </c>
      <c r="K28" s="133"/>
    </row>
    <row r="29" spans="1:11" ht="18" customHeight="1" x14ac:dyDescent="0.2">
      <c r="A29" s="275" t="s">
        <v>128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7"/>
    </row>
    <row r="30" spans="1:11" ht="20.25" customHeight="1" x14ac:dyDescent="0.2">
      <c r="A30" s="141">
        <v>14</v>
      </c>
      <c r="B30" s="137" t="s">
        <v>117</v>
      </c>
      <c r="C30" s="137" t="s">
        <v>304</v>
      </c>
      <c r="D30" s="131" t="s">
        <v>122</v>
      </c>
      <c r="E30" s="126">
        <v>0</v>
      </c>
      <c r="F30" s="126">
        <v>0</v>
      </c>
      <c r="G30" s="126">
        <v>2</v>
      </c>
      <c r="H30" s="126">
        <v>0</v>
      </c>
      <c r="I30" s="126">
        <v>0</v>
      </c>
      <c r="J30" s="126">
        <v>0</v>
      </c>
      <c r="K30" s="126"/>
    </row>
    <row r="31" spans="1:11" ht="14.25" x14ac:dyDescent="0.2">
      <c r="A31" s="282" t="s">
        <v>227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</row>
    <row r="32" spans="1:11" ht="30" x14ac:dyDescent="0.2">
      <c r="A32" s="142">
        <v>15</v>
      </c>
      <c r="B32" s="134" t="s">
        <v>229</v>
      </c>
      <c r="C32" s="134" t="s">
        <v>304</v>
      </c>
      <c r="D32" s="147" t="s">
        <v>230</v>
      </c>
      <c r="E32" s="148">
        <v>320.54000000000002</v>
      </c>
      <c r="F32" s="148">
        <v>323.27999999999997</v>
      </c>
      <c r="G32" s="149">
        <v>336.2</v>
      </c>
      <c r="H32" s="149">
        <v>344.4</v>
      </c>
      <c r="I32" s="149">
        <v>352.6</v>
      </c>
      <c r="J32" s="149">
        <v>360.8</v>
      </c>
      <c r="K32" s="148"/>
    </row>
    <row r="33" spans="1:11" ht="15" x14ac:dyDescent="0.2">
      <c r="A33" s="142">
        <v>16</v>
      </c>
      <c r="B33" s="147" t="s">
        <v>231</v>
      </c>
      <c r="C33" s="134" t="s">
        <v>304</v>
      </c>
      <c r="D33" s="147" t="s">
        <v>232</v>
      </c>
      <c r="E33" s="148">
        <v>78</v>
      </c>
      <c r="F33" s="148">
        <v>80</v>
      </c>
      <c r="G33" s="149">
        <v>82</v>
      </c>
      <c r="H33" s="149">
        <v>84</v>
      </c>
      <c r="I33" s="149">
        <v>86</v>
      </c>
      <c r="J33" s="149">
        <v>88</v>
      </c>
      <c r="K33" s="148"/>
    </row>
    <row r="34" spans="1:11" s="58" customFormat="1" ht="14.25" x14ac:dyDescent="0.2">
      <c r="A34" s="272" t="s">
        <v>163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4"/>
    </row>
    <row r="35" spans="1:11" ht="65.25" customHeight="1" x14ac:dyDescent="0.2">
      <c r="A35" s="126">
        <v>16</v>
      </c>
      <c r="B35" s="140" t="s">
        <v>389</v>
      </c>
      <c r="C35" s="140" t="s">
        <v>310</v>
      </c>
      <c r="D35" s="140" t="s">
        <v>121</v>
      </c>
      <c r="E35" s="142">
        <v>85.7</v>
      </c>
      <c r="F35" s="143">
        <v>100</v>
      </c>
      <c r="G35" s="143">
        <v>100</v>
      </c>
      <c r="H35" s="143">
        <v>100</v>
      </c>
      <c r="I35" s="143">
        <v>100</v>
      </c>
      <c r="J35" s="143">
        <v>100</v>
      </c>
      <c r="K35" s="143"/>
    </row>
    <row r="36" spans="1:11" ht="65.25" customHeight="1" x14ac:dyDescent="0.2">
      <c r="A36" s="142">
        <v>17</v>
      </c>
      <c r="B36" s="140" t="s">
        <v>451</v>
      </c>
      <c r="C36" s="140" t="s">
        <v>304</v>
      </c>
      <c r="D36" s="140" t="s">
        <v>452</v>
      </c>
      <c r="E36" s="142">
        <v>1</v>
      </c>
      <c r="F36" s="236">
        <v>1.05</v>
      </c>
      <c r="G36" s="143" t="s">
        <v>453</v>
      </c>
      <c r="H36" s="143" t="s">
        <v>453</v>
      </c>
      <c r="I36" s="143" t="s">
        <v>453</v>
      </c>
      <c r="J36" s="143" t="s">
        <v>453</v>
      </c>
      <c r="K36" s="143"/>
    </row>
    <row r="37" spans="1:11" ht="12.75" customHeight="1" x14ac:dyDescent="0.2">
      <c r="A37" s="59" t="s">
        <v>239</v>
      </c>
      <c r="K37" s="60"/>
    </row>
    <row r="38" spans="1:11" ht="12.75" customHeight="1" x14ac:dyDescent="0.2">
      <c r="A38" s="59"/>
      <c r="K38" s="60"/>
    </row>
  </sheetData>
  <mergeCells count="20">
    <mergeCell ref="K7:K8"/>
    <mergeCell ref="A13:K13"/>
    <mergeCell ref="A10:K10"/>
    <mergeCell ref="A19:K19"/>
    <mergeCell ref="A1:K1"/>
    <mergeCell ref="A2:K2"/>
    <mergeCell ref="A3:K3"/>
    <mergeCell ref="A34:K34"/>
    <mergeCell ref="A29:K29"/>
    <mergeCell ref="A23:K23"/>
    <mergeCell ref="A16:K16"/>
    <mergeCell ref="A5:K5"/>
    <mergeCell ref="A6:K6"/>
    <mergeCell ref="A7:A8"/>
    <mergeCell ref="B7:B8"/>
    <mergeCell ref="D7:D8"/>
    <mergeCell ref="E7:E8"/>
    <mergeCell ref="A31:K31"/>
    <mergeCell ref="C7:C8"/>
    <mergeCell ref="F7:J7"/>
  </mergeCells>
  <pageMargins left="0.7" right="0.7" top="0.75" bottom="0.75" header="0.3" footer="0.3"/>
  <pageSetup paperSize="9" scale="54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10.85546875" customWidth="1"/>
    <col min="3" max="3" width="16.8554687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2" max="12" width="9.140625" hidden="1" customWidth="1"/>
    <col min="13" max="13" width="0.7109375" customWidth="1"/>
  </cols>
  <sheetData>
    <row r="1" spans="1:11" x14ac:dyDescent="0.25">
      <c r="A1" s="271" t="s">
        <v>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5">
      <c r="A2" s="271" t="s">
        <v>212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1"/>
    </row>
    <row r="5" spans="1:11" x14ac:dyDescent="0.25">
      <c r="A5" s="292" t="s">
        <v>12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x14ac:dyDescent="0.25">
      <c r="A6" s="292" t="s">
        <v>129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x14ac:dyDescent="0.25">
      <c r="A8" s="3"/>
    </row>
    <row r="9" spans="1:11" ht="38.25" customHeight="1" x14ac:dyDescent="0.25">
      <c r="A9" s="290" t="s">
        <v>13</v>
      </c>
      <c r="B9" s="291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11" ht="27.75" customHeight="1" x14ac:dyDescent="0.25">
      <c r="A10" s="295" t="s">
        <v>241</v>
      </c>
      <c r="B10" s="296"/>
      <c r="C10" s="294" t="s">
        <v>20</v>
      </c>
      <c r="D10" s="294" t="s">
        <v>21</v>
      </c>
      <c r="E10" s="294"/>
      <c r="F10" s="293" t="s">
        <v>14</v>
      </c>
      <c r="G10" s="293"/>
      <c r="H10" s="293"/>
      <c r="I10" s="293"/>
      <c r="J10" s="293"/>
      <c r="K10" s="293"/>
    </row>
    <row r="11" spans="1:11" ht="31.5" hidden="1" customHeight="1" thickBot="1" x14ac:dyDescent="0.3">
      <c r="A11" s="295"/>
      <c r="B11" s="296"/>
      <c r="C11" s="294"/>
      <c r="D11" s="294"/>
      <c r="E11" s="294"/>
      <c r="F11" s="293"/>
      <c r="G11" s="293"/>
      <c r="H11" s="293"/>
      <c r="I11" s="293"/>
      <c r="J11" s="293"/>
      <c r="K11" s="293"/>
    </row>
    <row r="12" spans="1:11" ht="27.75" customHeight="1" x14ac:dyDescent="0.25">
      <c r="A12" s="295"/>
      <c r="B12" s="296"/>
      <c r="C12" s="294"/>
      <c r="D12" s="294"/>
      <c r="E12" s="294"/>
      <c r="F12" s="40" t="s">
        <v>9</v>
      </c>
      <c r="G12" s="40" t="s">
        <v>10</v>
      </c>
      <c r="H12" s="40" t="s">
        <v>110</v>
      </c>
      <c r="I12" s="40" t="s">
        <v>111</v>
      </c>
      <c r="J12" s="40" t="s">
        <v>112</v>
      </c>
      <c r="K12" s="40" t="s">
        <v>58</v>
      </c>
    </row>
    <row r="13" spans="1:11" ht="20.25" customHeight="1" x14ac:dyDescent="0.25">
      <c r="A13" s="295"/>
      <c r="B13" s="296"/>
      <c r="C13" s="294" t="s">
        <v>130</v>
      </c>
      <c r="D13" s="299" t="s">
        <v>16</v>
      </c>
      <c r="E13" s="299"/>
      <c r="F13" s="52">
        <f>F15+F16+F17</f>
        <v>0</v>
      </c>
      <c r="G13" s="112">
        <f t="shared" ref="G13:J13" si="0">G15+G16+G17</f>
        <v>0</v>
      </c>
      <c r="H13" s="112">
        <f t="shared" si="0"/>
        <v>0</v>
      </c>
      <c r="I13" s="112">
        <f t="shared" si="0"/>
        <v>0</v>
      </c>
      <c r="J13" s="112">
        <f t="shared" si="0"/>
        <v>0</v>
      </c>
      <c r="K13" s="112">
        <f>F13+G13+H13+I13+J13</f>
        <v>0</v>
      </c>
    </row>
    <row r="14" spans="1:11" ht="16.5" customHeight="1" x14ac:dyDescent="0.25">
      <c r="A14" s="295"/>
      <c r="B14" s="296"/>
      <c r="C14" s="294"/>
      <c r="D14" s="299" t="s">
        <v>17</v>
      </c>
      <c r="E14" s="299"/>
      <c r="F14" s="52"/>
      <c r="G14" s="52"/>
      <c r="H14" s="52"/>
      <c r="I14" s="52"/>
      <c r="J14" s="52"/>
      <c r="K14" s="112"/>
    </row>
    <row r="15" spans="1:11" ht="51" customHeight="1" x14ac:dyDescent="0.25">
      <c r="A15" s="295"/>
      <c r="B15" s="296"/>
      <c r="C15" s="294"/>
      <c r="D15" s="299" t="s">
        <v>131</v>
      </c>
      <c r="E15" s="299"/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112">
        <f t="shared" ref="K15:K17" si="1">F15+G15+H15+I15+J15</f>
        <v>0</v>
      </c>
    </row>
    <row r="16" spans="1:11" ht="25.5" customHeight="1" x14ac:dyDescent="0.25">
      <c r="A16" s="295"/>
      <c r="B16" s="296"/>
      <c r="C16" s="294"/>
      <c r="D16" s="299" t="s">
        <v>18</v>
      </c>
      <c r="E16" s="299"/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112">
        <f t="shared" si="1"/>
        <v>0</v>
      </c>
    </row>
    <row r="17" spans="1:11" ht="38.25" customHeight="1" x14ac:dyDescent="0.25">
      <c r="A17" s="297"/>
      <c r="B17" s="298"/>
      <c r="C17" s="294"/>
      <c r="D17" s="299" t="s">
        <v>19</v>
      </c>
      <c r="E17" s="299"/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11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</row>
  </sheetData>
  <mergeCells count="18">
    <mergeCell ref="F10:K11"/>
    <mergeCell ref="C10:C12"/>
    <mergeCell ref="D10:E12"/>
    <mergeCell ref="A10:B17"/>
    <mergeCell ref="D17:E17"/>
    <mergeCell ref="D15:E15"/>
    <mergeCell ref="C13:C17"/>
    <mergeCell ref="D13:E13"/>
    <mergeCell ref="D14:E14"/>
    <mergeCell ref="D16:E16"/>
    <mergeCell ref="A1:K1"/>
    <mergeCell ref="A2:K2"/>
    <mergeCell ref="A3:K3"/>
    <mergeCell ref="C9:K9"/>
    <mergeCell ref="A9:B9"/>
    <mergeCell ref="A5:K5"/>
    <mergeCell ref="A6:K6"/>
    <mergeCell ref="A7:K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F13" sqref="F13:K15"/>
    </sheetView>
  </sheetViews>
  <sheetFormatPr defaultRowHeight="15" x14ac:dyDescent="0.25"/>
  <cols>
    <col min="1" max="1" width="18" customWidth="1"/>
    <col min="2" max="2" width="17.28515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1" t="s">
        <v>23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5">
      <c r="A2" s="271" t="s">
        <v>212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4"/>
    </row>
    <row r="5" spans="1:11" x14ac:dyDescent="0.25">
      <c r="A5" s="292" t="s">
        <v>24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x14ac:dyDescent="0.25">
      <c r="A6" s="300" t="s">
        <v>217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x14ac:dyDescent="0.25">
      <c r="A8" s="3"/>
    </row>
    <row r="9" spans="1:11" ht="38.25" customHeight="1" x14ac:dyDescent="0.25">
      <c r="A9" s="299" t="s">
        <v>13</v>
      </c>
      <c r="B9" s="299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11" ht="27.75" customHeight="1" x14ac:dyDescent="0.25">
      <c r="A10" s="295"/>
      <c r="B10" s="296"/>
      <c r="C10" s="294" t="s">
        <v>20</v>
      </c>
      <c r="D10" s="294" t="s">
        <v>21</v>
      </c>
      <c r="E10" s="294"/>
      <c r="F10" s="293" t="s">
        <v>14</v>
      </c>
      <c r="G10" s="293"/>
      <c r="H10" s="293"/>
      <c r="I10" s="293"/>
      <c r="J10" s="293"/>
      <c r="K10" s="293"/>
    </row>
    <row r="11" spans="1:11" ht="31.5" hidden="1" customHeight="1" x14ac:dyDescent="0.25">
      <c r="A11" s="295"/>
      <c r="B11" s="296"/>
      <c r="C11" s="294"/>
      <c r="D11" s="294"/>
      <c r="E11" s="294"/>
      <c r="F11" s="293"/>
      <c r="G11" s="293"/>
      <c r="H11" s="293"/>
      <c r="I11" s="293"/>
      <c r="J11" s="293"/>
      <c r="K11" s="293"/>
    </row>
    <row r="12" spans="1:11" ht="27.75" customHeight="1" x14ac:dyDescent="0.25">
      <c r="A12" s="295"/>
      <c r="B12" s="296"/>
      <c r="C12" s="294"/>
      <c r="D12" s="294"/>
      <c r="E12" s="294"/>
      <c r="F12" s="40" t="s">
        <v>9</v>
      </c>
      <c r="G12" s="40" t="s">
        <v>10</v>
      </c>
      <c r="H12" s="40" t="s">
        <v>110</v>
      </c>
      <c r="I12" s="40" t="s">
        <v>111</v>
      </c>
      <c r="J12" s="40" t="s">
        <v>112</v>
      </c>
      <c r="K12" s="40" t="s">
        <v>15</v>
      </c>
    </row>
    <row r="13" spans="1:11" ht="20.25" customHeight="1" x14ac:dyDescent="0.25">
      <c r="A13" s="295"/>
      <c r="B13" s="296"/>
      <c r="C13" s="294" t="s">
        <v>130</v>
      </c>
      <c r="D13" s="299" t="s">
        <v>99</v>
      </c>
      <c r="E13" s="299"/>
      <c r="F13" s="124">
        <f>F14+F15+F16</f>
        <v>20128</v>
      </c>
      <c r="G13" s="124">
        <f t="shared" ref="G13:J13" si="0">G14+G15+G16</f>
        <v>19417.099999999999</v>
      </c>
      <c r="H13" s="124">
        <f t="shared" si="0"/>
        <v>19417.099999999999</v>
      </c>
      <c r="I13" s="124">
        <f t="shared" si="0"/>
        <v>19417.099999999999</v>
      </c>
      <c r="J13" s="124">
        <f t="shared" si="0"/>
        <v>19417.099999999999</v>
      </c>
      <c r="K13" s="124">
        <f>F13+G13+H13+I13+J13</f>
        <v>97796.4</v>
      </c>
    </row>
    <row r="14" spans="1:11" ht="51" customHeight="1" x14ac:dyDescent="0.25">
      <c r="A14" s="295"/>
      <c r="B14" s="296"/>
      <c r="C14" s="294"/>
      <c r="D14" s="299" t="s">
        <v>133</v>
      </c>
      <c r="E14" s="299"/>
      <c r="F14" s="124">
        <v>19417</v>
      </c>
      <c r="G14" s="124">
        <v>19417.099999999999</v>
      </c>
      <c r="H14" s="124">
        <v>19417.099999999999</v>
      </c>
      <c r="I14" s="124">
        <v>19417.099999999999</v>
      </c>
      <c r="J14" s="124">
        <v>19417.099999999999</v>
      </c>
      <c r="K14" s="124">
        <f t="shared" ref="K14:K16" si="1">F14+G14+H14+I14+J14</f>
        <v>97085.4</v>
      </c>
    </row>
    <row r="15" spans="1:11" ht="25.5" customHeight="1" x14ac:dyDescent="0.25">
      <c r="A15" s="295"/>
      <c r="B15" s="296"/>
      <c r="C15" s="294"/>
      <c r="D15" s="299" t="s">
        <v>18</v>
      </c>
      <c r="E15" s="299"/>
      <c r="F15" s="124">
        <v>711</v>
      </c>
      <c r="G15" s="124">
        <v>0</v>
      </c>
      <c r="H15" s="124">
        <v>0</v>
      </c>
      <c r="I15" s="124">
        <v>0</v>
      </c>
      <c r="J15" s="124">
        <v>0</v>
      </c>
      <c r="K15" s="124">
        <f t="shared" si="1"/>
        <v>711</v>
      </c>
    </row>
    <row r="16" spans="1:11" ht="38.25" customHeight="1" x14ac:dyDescent="0.25">
      <c r="A16" s="297"/>
      <c r="B16" s="298"/>
      <c r="C16" s="294"/>
      <c r="D16" s="299" t="s">
        <v>19</v>
      </c>
      <c r="E16" s="299"/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</row>
  </sheetData>
  <mergeCells count="17">
    <mergeCell ref="D14:E14"/>
    <mergeCell ref="A9:B9"/>
    <mergeCell ref="C9:K9"/>
    <mergeCell ref="A10:B16"/>
    <mergeCell ref="A7:K7"/>
    <mergeCell ref="D15:E15"/>
    <mergeCell ref="D16:E16"/>
    <mergeCell ref="C10:C12"/>
    <mergeCell ref="D10:E12"/>
    <mergeCell ref="F10:K11"/>
    <mergeCell ref="C13:C16"/>
    <mergeCell ref="D13:E13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13" sqref="F13:F16"/>
    </sheetView>
  </sheetViews>
  <sheetFormatPr defaultRowHeight="15" x14ac:dyDescent="0.25"/>
  <cols>
    <col min="1" max="1" width="23" customWidth="1"/>
    <col min="2" max="2" width="18.5703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1" t="s">
        <v>25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5">
      <c r="A2" s="271" t="s">
        <v>212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4"/>
    </row>
    <row r="5" spans="1:11" x14ac:dyDescent="0.25">
      <c r="A5" s="292" t="s">
        <v>26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x14ac:dyDescent="0.25">
      <c r="A6" s="301" t="s">
        <v>219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1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x14ac:dyDescent="0.25">
      <c r="A8" s="3"/>
    </row>
    <row r="9" spans="1:11" ht="38.25" customHeight="1" x14ac:dyDescent="0.25">
      <c r="A9" s="299" t="s">
        <v>13</v>
      </c>
      <c r="B9" s="299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11" ht="27.75" customHeight="1" x14ac:dyDescent="0.25">
      <c r="A10" s="303" t="s">
        <v>22</v>
      </c>
      <c r="B10" s="304"/>
      <c r="C10" s="294" t="s">
        <v>20</v>
      </c>
      <c r="D10" s="294" t="s">
        <v>21</v>
      </c>
      <c r="E10" s="294"/>
      <c r="F10" s="302" t="s">
        <v>14</v>
      </c>
      <c r="G10" s="302"/>
      <c r="H10" s="302"/>
      <c r="I10" s="302"/>
      <c r="J10" s="302"/>
      <c r="K10" s="302"/>
    </row>
    <row r="11" spans="1:11" ht="31.5" hidden="1" customHeight="1" x14ac:dyDescent="0.25">
      <c r="A11" s="305"/>
      <c r="B11" s="306"/>
      <c r="C11" s="294"/>
      <c r="D11" s="294"/>
      <c r="E11" s="294"/>
      <c r="F11" s="302"/>
      <c r="G11" s="302"/>
      <c r="H11" s="302"/>
      <c r="I11" s="302"/>
      <c r="J11" s="302"/>
      <c r="K11" s="302"/>
    </row>
    <row r="12" spans="1:11" ht="27.75" customHeight="1" x14ac:dyDescent="0.25">
      <c r="A12" s="305"/>
      <c r="B12" s="306"/>
      <c r="C12" s="294"/>
      <c r="D12" s="294"/>
      <c r="E12" s="294"/>
      <c r="F12" s="55" t="s">
        <v>9</v>
      </c>
      <c r="G12" s="55" t="s">
        <v>10</v>
      </c>
      <c r="H12" s="55" t="s">
        <v>110</v>
      </c>
      <c r="I12" s="55" t="s">
        <v>111</v>
      </c>
      <c r="J12" s="32" t="s">
        <v>136</v>
      </c>
      <c r="K12" s="32" t="s">
        <v>15</v>
      </c>
    </row>
    <row r="13" spans="1:11" ht="20.25" customHeight="1" x14ac:dyDescent="0.25">
      <c r="A13" s="305"/>
      <c r="B13" s="306"/>
      <c r="C13" s="294" t="s">
        <v>130</v>
      </c>
      <c r="D13" s="299" t="s">
        <v>16</v>
      </c>
      <c r="E13" s="299"/>
      <c r="F13" s="124">
        <f>F15+F16+F17</f>
        <v>63963.8</v>
      </c>
      <c r="G13" s="124">
        <f t="shared" ref="G13:K13" si="0">G15+G16+G17</f>
        <v>61846.8</v>
      </c>
      <c r="H13" s="124">
        <f t="shared" si="0"/>
        <v>61846.8</v>
      </c>
      <c r="I13" s="124">
        <f t="shared" si="0"/>
        <v>61846.8</v>
      </c>
      <c r="J13" s="124">
        <f t="shared" si="0"/>
        <v>61846.8</v>
      </c>
      <c r="K13" s="124">
        <f t="shared" si="0"/>
        <v>311351</v>
      </c>
    </row>
    <row r="14" spans="1:11" ht="16.5" customHeight="1" x14ac:dyDescent="0.25">
      <c r="A14" s="305"/>
      <c r="B14" s="306"/>
      <c r="C14" s="294"/>
      <c r="D14" s="299" t="s">
        <v>17</v>
      </c>
      <c r="E14" s="299"/>
      <c r="F14" s="124"/>
      <c r="G14" s="124"/>
      <c r="H14" s="124"/>
      <c r="I14" s="124"/>
      <c r="J14" s="124"/>
      <c r="K14" s="124"/>
    </row>
    <row r="15" spans="1:11" ht="51" customHeight="1" x14ac:dyDescent="0.25">
      <c r="A15" s="305"/>
      <c r="B15" s="306"/>
      <c r="C15" s="294"/>
      <c r="D15" s="299" t="s">
        <v>137</v>
      </c>
      <c r="E15" s="299"/>
      <c r="F15" s="124">
        <v>61505.8</v>
      </c>
      <c r="G15" s="124">
        <v>61846.8</v>
      </c>
      <c r="H15" s="124">
        <v>61846.8</v>
      </c>
      <c r="I15" s="124">
        <v>61846.8</v>
      </c>
      <c r="J15" s="124">
        <v>61846.8</v>
      </c>
      <c r="K15" s="124">
        <f>F15+G15+H15+I15+J15</f>
        <v>308893</v>
      </c>
    </row>
    <row r="16" spans="1:11" ht="25.5" customHeight="1" x14ac:dyDescent="0.25">
      <c r="A16" s="305"/>
      <c r="B16" s="306"/>
      <c r="C16" s="294"/>
      <c r="D16" s="299" t="s">
        <v>18</v>
      </c>
      <c r="E16" s="299"/>
      <c r="F16" s="124">
        <v>2458</v>
      </c>
      <c r="G16" s="124">
        <v>0</v>
      </c>
      <c r="H16" s="124">
        <v>0</v>
      </c>
      <c r="I16" s="124">
        <v>0</v>
      </c>
      <c r="J16" s="124">
        <v>0</v>
      </c>
      <c r="K16" s="124">
        <f t="shared" ref="K16:K17" si="1">F16+G16+H16+I16+J16</f>
        <v>2458</v>
      </c>
    </row>
    <row r="17" spans="1:11" ht="38.25" customHeight="1" x14ac:dyDescent="0.25">
      <c r="A17" s="307"/>
      <c r="B17" s="308"/>
      <c r="C17" s="294"/>
      <c r="D17" s="299" t="s">
        <v>19</v>
      </c>
      <c r="E17" s="299"/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13" sqref="F13:K17"/>
    </sheetView>
  </sheetViews>
  <sheetFormatPr defaultRowHeight="15" x14ac:dyDescent="0.25"/>
  <cols>
    <col min="1" max="1" width="23" customWidth="1"/>
    <col min="2" max="2" width="19.42578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1" t="s">
        <v>27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5">
      <c r="A2" s="271" t="s">
        <v>212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4"/>
    </row>
    <row r="5" spans="1:11" x14ac:dyDescent="0.25">
      <c r="A5" s="292" t="s">
        <v>28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ht="23.25" customHeight="1" x14ac:dyDescent="0.25">
      <c r="A6" s="309" t="s">
        <v>218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x14ac:dyDescent="0.25">
      <c r="A8" s="3"/>
    </row>
    <row r="9" spans="1:11" ht="34.5" customHeight="1" x14ac:dyDescent="0.25">
      <c r="A9" s="299" t="s">
        <v>13</v>
      </c>
      <c r="B9" s="299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11" ht="27.75" customHeight="1" x14ac:dyDescent="0.25">
      <c r="A10" s="303" t="s">
        <v>22</v>
      </c>
      <c r="B10" s="304"/>
      <c r="C10" s="294" t="s">
        <v>20</v>
      </c>
      <c r="D10" s="294" t="s">
        <v>21</v>
      </c>
      <c r="E10" s="294"/>
      <c r="F10" s="293" t="s">
        <v>14</v>
      </c>
      <c r="G10" s="293"/>
      <c r="H10" s="293"/>
      <c r="I10" s="293"/>
      <c r="J10" s="293"/>
      <c r="K10" s="293"/>
    </row>
    <row r="11" spans="1:11" ht="31.5" hidden="1" customHeight="1" x14ac:dyDescent="0.25">
      <c r="A11" s="305"/>
      <c r="B11" s="306"/>
      <c r="C11" s="294"/>
      <c r="D11" s="294"/>
      <c r="E11" s="294"/>
      <c r="F11" s="293"/>
      <c r="G11" s="293"/>
      <c r="H11" s="293"/>
      <c r="I11" s="293"/>
      <c r="J11" s="293"/>
      <c r="K11" s="293"/>
    </row>
    <row r="12" spans="1:11" ht="27.75" customHeight="1" x14ac:dyDescent="0.25">
      <c r="A12" s="305"/>
      <c r="B12" s="306"/>
      <c r="C12" s="294"/>
      <c r="D12" s="294"/>
      <c r="E12" s="294"/>
      <c r="F12" s="40" t="s">
        <v>9</v>
      </c>
      <c r="G12" s="40" t="s">
        <v>10</v>
      </c>
      <c r="H12" s="40" t="s">
        <v>110</v>
      </c>
      <c r="I12" s="40" t="s">
        <v>111</v>
      </c>
      <c r="J12" s="40" t="s">
        <v>136</v>
      </c>
      <c r="K12" s="40" t="s">
        <v>15</v>
      </c>
    </row>
    <row r="13" spans="1:11" ht="20.25" customHeight="1" x14ac:dyDescent="0.25">
      <c r="A13" s="305"/>
      <c r="B13" s="306"/>
      <c r="C13" s="294" t="s">
        <v>130</v>
      </c>
      <c r="D13" s="299" t="s">
        <v>16</v>
      </c>
      <c r="E13" s="299"/>
      <c r="F13" s="124">
        <f>F15+F16+F17</f>
        <v>131359.1</v>
      </c>
      <c r="G13" s="124">
        <f t="shared" ref="G13:K13" si="0">G15+G16+G17</f>
        <v>127024.1</v>
      </c>
      <c r="H13" s="124">
        <f t="shared" si="0"/>
        <v>127024.1</v>
      </c>
      <c r="I13" s="124">
        <f t="shared" si="0"/>
        <v>127024.1</v>
      </c>
      <c r="J13" s="124">
        <f t="shared" si="0"/>
        <v>127024.1</v>
      </c>
      <c r="K13" s="124">
        <f t="shared" si="0"/>
        <v>639455.5</v>
      </c>
    </row>
    <row r="14" spans="1:11" ht="16.5" customHeight="1" x14ac:dyDescent="0.25">
      <c r="A14" s="305"/>
      <c r="B14" s="306"/>
      <c r="C14" s="294"/>
      <c r="D14" s="299" t="s">
        <v>17</v>
      </c>
      <c r="E14" s="299"/>
      <c r="F14" s="124"/>
      <c r="G14" s="124"/>
      <c r="H14" s="124"/>
      <c r="I14" s="124"/>
      <c r="J14" s="124"/>
      <c r="K14" s="124"/>
    </row>
    <row r="15" spans="1:11" ht="51" customHeight="1" x14ac:dyDescent="0.25">
      <c r="A15" s="305"/>
      <c r="B15" s="306"/>
      <c r="C15" s="294"/>
      <c r="D15" s="299" t="s">
        <v>140</v>
      </c>
      <c r="E15" s="299"/>
      <c r="F15" s="124">
        <v>126346.1</v>
      </c>
      <c r="G15" s="124">
        <v>127024.1</v>
      </c>
      <c r="H15" s="124">
        <v>127024.1</v>
      </c>
      <c r="I15" s="124">
        <v>127024.1</v>
      </c>
      <c r="J15" s="124">
        <v>127024.1</v>
      </c>
      <c r="K15" s="124">
        <f>F15+G15+H15+I15+J15</f>
        <v>634442.5</v>
      </c>
    </row>
    <row r="16" spans="1:11" ht="25.5" customHeight="1" x14ac:dyDescent="0.25">
      <c r="A16" s="305"/>
      <c r="B16" s="306"/>
      <c r="C16" s="294"/>
      <c r="D16" s="299" t="s">
        <v>18</v>
      </c>
      <c r="E16" s="299"/>
      <c r="F16" s="124">
        <v>5013</v>
      </c>
      <c r="G16" s="124">
        <v>0</v>
      </c>
      <c r="H16" s="124">
        <v>0</v>
      </c>
      <c r="I16" s="124">
        <v>0</v>
      </c>
      <c r="J16" s="124">
        <v>0</v>
      </c>
      <c r="K16" s="124">
        <f t="shared" ref="K16:K17" si="1">F16+G16+H16+I16+J16</f>
        <v>5013</v>
      </c>
    </row>
    <row r="17" spans="1:11" ht="38.25" customHeight="1" x14ac:dyDescent="0.25">
      <c r="A17" s="307"/>
      <c r="B17" s="308"/>
      <c r="C17" s="294"/>
      <c r="D17" s="299" t="s">
        <v>19</v>
      </c>
      <c r="E17" s="299"/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120" zoomScaleNormal="120" zoomScaleSheetLayoutView="110" workbookViewId="0">
      <selection activeCell="F13" sqref="F13:K16"/>
    </sheetView>
  </sheetViews>
  <sheetFormatPr defaultRowHeight="15" x14ac:dyDescent="0.25"/>
  <cols>
    <col min="1" max="1" width="23" customWidth="1"/>
    <col min="2" max="2" width="19.710937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271" t="s">
        <v>29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0" x14ac:dyDescent="0.25">
      <c r="A2" s="271" t="s">
        <v>211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20" x14ac:dyDescent="0.25">
      <c r="A3" s="271" t="s">
        <v>202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20" x14ac:dyDescent="0.25">
      <c r="A4" s="54"/>
    </row>
    <row r="5" spans="1:20" x14ac:dyDescent="0.25">
      <c r="A5" s="292" t="s">
        <v>30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20" x14ac:dyDescent="0.25">
      <c r="A6" s="310" t="s">
        <v>226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20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20" x14ac:dyDescent="0.25">
      <c r="A8" s="3"/>
    </row>
    <row r="9" spans="1:20" ht="38.25" customHeight="1" x14ac:dyDescent="0.25">
      <c r="A9" s="299" t="s">
        <v>13</v>
      </c>
      <c r="B9" s="299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20" ht="27.75" customHeight="1" x14ac:dyDescent="0.25">
      <c r="A10" s="303" t="s">
        <v>22</v>
      </c>
      <c r="B10" s="304"/>
      <c r="C10" s="294" t="s">
        <v>20</v>
      </c>
      <c r="D10" s="294" t="s">
        <v>21</v>
      </c>
      <c r="E10" s="294"/>
      <c r="F10" s="302" t="s">
        <v>14</v>
      </c>
      <c r="G10" s="302"/>
      <c r="H10" s="302"/>
      <c r="I10" s="302"/>
      <c r="J10" s="302"/>
      <c r="K10" s="302"/>
      <c r="M10" s="5"/>
      <c r="N10" s="6"/>
      <c r="O10" s="5"/>
      <c r="P10" s="5"/>
      <c r="Q10" s="7"/>
      <c r="R10" s="5"/>
      <c r="S10" s="5"/>
      <c r="T10" s="5"/>
    </row>
    <row r="11" spans="1:20" ht="31.5" hidden="1" customHeight="1" x14ac:dyDescent="0.25">
      <c r="A11" s="305"/>
      <c r="B11" s="306"/>
      <c r="C11" s="294"/>
      <c r="D11" s="294"/>
      <c r="E11" s="294"/>
      <c r="F11" s="302"/>
      <c r="G11" s="302"/>
      <c r="H11" s="302"/>
      <c r="I11" s="302"/>
      <c r="J11" s="302"/>
      <c r="K11" s="302"/>
      <c r="M11" s="5"/>
      <c r="N11" s="6"/>
      <c r="O11" s="5"/>
      <c r="P11" s="5"/>
      <c r="Q11" s="7"/>
      <c r="R11" s="5"/>
      <c r="S11" s="5"/>
      <c r="T11" s="5"/>
    </row>
    <row r="12" spans="1:20" ht="27.75" customHeight="1" x14ac:dyDescent="0.25">
      <c r="A12" s="305"/>
      <c r="B12" s="306"/>
      <c r="C12" s="294"/>
      <c r="D12" s="294"/>
      <c r="E12" s="294"/>
      <c r="F12" s="61" t="s">
        <v>9</v>
      </c>
      <c r="G12" s="61" t="s">
        <v>10</v>
      </c>
      <c r="H12" s="61" t="s">
        <v>110</v>
      </c>
      <c r="I12" s="61" t="s">
        <v>111</v>
      </c>
      <c r="J12" s="55" t="s">
        <v>136</v>
      </c>
      <c r="K12" s="55" t="s">
        <v>15</v>
      </c>
      <c r="M12" s="5"/>
      <c r="N12" s="6"/>
      <c r="O12" s="5"/>
      <c r="P12" s="5"/>
      <c r="Q12" s="7"/>
      <c r="R12" s="5"/>
      <c r="S12" s="5"/>
      <c r="T12" s="5"/>
    </row>
    <row r="13" spans="1:20" ht="20.25" customHeight="1" x14ac:dyDescent="0.25">
      <c r="A13" s="305"/>
      <c r="B13" s="306"/>
      <c r="C13" s="294" t="s">
        <v>130</v>
      </c>
      <c r="D13" s="299" t="s">
        <v>16</v>
      </c>
      <c r="E13" s="299"/>
      <c r="F13" s="124">
        <f>F15+F16+F17</f>
        <v>4508</v>
      </c>
      <c r="G13" s="124">
        <f t="shared" ref="G13:K13" si="0">G15+G16+G17</f>
        <v>8500</v>
      </c>
      <c r="H13" s="124">
        <f t="shared" si="0"/>
        <v>8500</v>
      </c>
      <c r="I13" s="124">
        <f t="shared" si="0"/>
        <v>8500</v>
      </c>
      <c r="J13" s="124">
        <f t="shared" si="0"/>
        <v>8500</v>
      </c>
      <c r="K13" s="124">
        <f t="shared" si="0"/>
        <v>38508</v>
      </c>
      <c r="M13" s="5"/>
      <c r="N13" s="6"/>
      <c r="O13" s="5"/>
      <c r="P13" s="5"/>
      <c r="Q13" s="7"/>
      <c r="R13" s="5"/>
      <c r="S13" s="5"/>
      <c r="T13" s="5"/>
    </row>
    <row r="14" spans="1:20" ht="16.5" customHeight="1" x14ac:dyDescent="0.25">
      <c r="A14" s="305"/>
      <c r="B14" s="306"/>
      <c r="C14" s="294"/>
      <c r="D14" s="299" t="s">
        <v>17</v>
      </c>
      <c r="E14" s="299"/>
      <c r="F14" s="124"/>
      <c r="G14" s="124"/>
      <c r="H14" s="124"/>
      <c r="I14" s="124"/>
      <c r="J14" s="124"/>
      <c r="K14" s="124"/>
      <c r="M14" s="5"/>
      <c r="N14" s="6"/>
      <c r="O14" s="5"/>
      <c r="P14" s="5"/>
      <c r="Q14" s="7"/>
      <c r="R14" s="5"/>
      <c r="S14" s="5"/>
      <c r="T14" s="5"/>
    </row>
    <row r="15" spans="1:20" ht="51" customHeight="1" x14ac:dyDescent="0.25">
      <c r="A15" s="305"/>
      <c r="B15" s="306"/>
      <c r="C15" s="294"/>
      <c r="D15" s="299" t="s">
        <v>140</v>
      </c>
      <c r="E15" s="299"/>
      <c r="F15" s="124">
        <v>4323</v>
      </c>
      <c r="G15" s="124">
        <v>8500</v>
      </c>
      <c r="H15" s="124">
        <v>8500</v>
      </c>
      <c r="I15" s="124">
        <v>8500</v>
      </c>
      <c r="J15" s="124">
        <v>8500</v>
      </c>
      <c r="K15" s="124">
        <f>F15+G15+H15+I15+J15</f>
        <v>38323</v>
      </c>
      <c r="M15" s="5"/>
      <c r="N15" s="6"/>
      <c r="O15" s="5"/>
      <c r="P15" s="5"/>
      <c r="Q15" s="7"/>
      <c r="R15" s="5"/>
      <c r="S15" s="5"/>
      <c r="T15" s="5"/>
    </row>
    <row r="16" spans="1:20" ht="36.75" customHeight="1" x14ac:dyDescent="0.25">
      <c r="A16" s="305"/>
      <c r="B16" s="306"/>
      <c r="C16" s="294"/>
      <c r="D16" s="299" t="s">
        <v>18</v>
      </c>
      <c r="E16" s="299"/>
      <c r="F16" s="124">
        <v>185</v>
      </c>
      <c r="G16" s="124">
        <v>0</v>
      </c>
      <c r="H16" s="124">
        <v>0</v>
      </c>
      <c r="I16" s="124">
        <v>0</v>
      </c>
      <c r="J16" s="124">
        <v>0</v>
      </c>
      <c r="K16" s="124">
        <f t="shared" ref="K16:K17" si="1">F16+G16+H16+I16+J16</f>
        <v>185</v>
      </c>
      <c r="M16" s="5"/>
      <c r="N16" s="6"/>
      <c r="O16" s="5"/>
      <c r="P16" s="5"/>
      <c r="Q16" s="7"/>
      <c r="R16" s="5"/>
      <c r="S16" s="5"/>
      <c r="T16" s="5"/>
    </row>
    <row r="17" spans="1:20" ht="39.75" customHeight="1" x14ac:dyDescent="0.25">
      <c r="A17" s="307"/>
      <c r="B17" s="308"/>
      <c r="C17" s="294"/>
      <c r="D17" s="299" t="s">
        <v>19</v>
      </c>
      <c r="E17" s="299"/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113">
        <f t="shared" si="1"/>
        <v>0</v>
      </c>
      <c r="M17" s="5"/>
      <c r="N17" s="6"/>
      <c r="O17" s="5"/>
      <c r="P17" s="5"/>
      <c r="Q17" s="7"/>
      <c r="R17" s="5"/>
      <c r="S17" s="5"/>
      <c r="T17" s="5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5">
      <c r="A19" s="54"/>
    </row>
  </sheetData>
  <mergeCells count="18">
    <mergeCell ref="D16:E16"/>
    <mergeCell ref="D17:E17"/>
    <mergeCell ref="A10:B17"/>
    <mergeCell ref="A9:B9"/>
    <mergeCell ref="C9:K9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13" sqref="F13:K16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1" t="s">
        <v>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x14ac:dyDescent="0.25">
      <c r="A2" s="271" t="s">
        <v>211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x14ac:dyDescent="0.25">
      <c r="A3" s="271" t="s">
        <v>203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x14ac:dyDescent="0.25">
      <c r="A4" s="4"/>
    </row>
    <row r="5" spans="1:11" x14ac:dyDescent="0.25">
      <c r="A5" s="292" t="s">
        <v>32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</row>
    <row r="6" spans="1:11" x14ac:dyDescent="0.25">
      <c r="A6" s="310" t="s">
        <v>141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x14ac:dyDescent="0.25">
      <c r="A7" s="292" t="s">
        <v>132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x14ac:dyDescent="0.25">
      <c r="A8" s="3"/>
    </row>
    <row r="9" spans="1:11" ht="38.25" customHeight="1" x14ac:dyDescent="0.25">
      <c r="A9" s="299" t="s">
        <v>13</v>
      </c>
      <c r="B9" s="299"/>
      <c r="C9" s="288" t="s">
        <v>104</v>
      </c>
      <c r="D9" s="288"/>
      <c r="E9" s="288"/>
      <c r="F9" s="288"/>
      <c r="G9" s="288"/>
      <c r="H9" s="288"/>
      <c r="I9" s="288"/>
      <c r="J9" s="288"/>
      <c r="K9" s="289"/>
    </row>
    <row r="10" spans="1:11" ht="27.75" customHeight="1" x14ac:dyDescent="0.25">
      <c r="A10" s="303" t="s">
        <v>22</v>
      </c>
      <c r="B10" s="304"/>
      <c r="C10" s="294" t="s">
        <v>20</v>
      </c>
      <c r="D10" s="294" t="s">
        <v>21</v>
      </c>
      <c r="E10" s="294"/>
      <c r="F10" s="293" t="s">
        <v>14</v>
      </c>
      <c r="G10" s="293"/>
      <c r="H10" s="293"/>
      <c r="I10" s="293"/>
      <c r="J10" s="293"/>
      <c r="K10" s="293"/>
    </row>
    <row r="11" spans="1:11" ht="31.5" hidden="1" customHeight="1" x14ac:dyDescent="0.25">
      <c r="A11" s="305"/>
      <c r="B11" s="306"/>
      <c r="C11" s="294"/>
      <c r="D11" s="294"/>
      <c r="E11" s="294"/>
      <c r="F11" s="293"/>
      <c r="G11" s="293"/>
      <c r="H11" s="293"/>
      <c r="I11" s="293"/>
      <c r="J11" s="293"/>
      <c r="K11" s="293"/>
    </row>
    <row r="12" spans="1:11" ht="27.75" customHeight="1" x14ac:dyDescent="0.25">
      <c r="A12" s="305"/>
      <c r="B12" s="306"/>
      <c r="C12" s="294"/>
      <c r="D12" s="294"/>
      <c r="E12" s="294"/>
      <c r="F12" s="62" t="s">
        <v>9</v>
      </c>
      <c r="G12" s="62" t="s">
        <v>10</v>
      </c>
      <c r="H12" s="62" t="s">
        <v>110</v>
      </c>
      <c r="I12" s="62" t="s">
        <v>111</v>
      </c>
      <c r="J12" s="62" t="s">
        <v>136</v>
      </c>
      <c r="K12" s="62" t="s">
        <v>15</v>
      </c>
    </row>
    <row r="13" spans="1:11" ht="20.25" customHeight="1" x14ac:dyDescent="0.25">
      <c r="A13" s="305"/>
      <c r="B13" s="306"/>
      <c r="C13" s="294" t="s">
        <v>130</v>
      </c>
      <c r="D13" s="299" t="s">
        <v>16</v>
      </c>
      <c r="E13" s="299"/>
      <c r="F13" s="124">
        <f>F15+F16+F17</f>
        <v>134824.29999999999</v>
      </c>
      <c r="G13" s="124">
        <f t="shared" ref="G13:K13" si="0">G15+G16+G17</f>
        <v>134388.5</v>
      </c>
      <c r="H13" s="124">
        <f t="shared" si="0"/>
        <v>1000</v>
      </c>
      <c r="I13" s="124">
        <f t="shared" si="0"/>
        <v>1000</v>
      </c>
      <c r="J13" s="124">
        <f t="shared" si="0"/>
        <v>1000</v>
      </c>
      <c r="K13" s="124">
        <f t="shared" si="0"/>
        <v>272212.8</v>
      </c>
    </row>
    <row r="14" spans="1:11" ht="16.5" customHeight="1" x14ac:dyDescent="0.25">
      <c r="A14" s="305"/>
      <c r="B14" s="306"/>
      <c r="C14" s="294"/>
      <c r="D14" s="299" t="s">
        <v>17</v>
      </c>
      <c r="E14" s="299"/>
      <c r="F14" s="124"/>
      <c r="G14" s="124"/>
      <c r="H14" s="124"/>
      <c r="I14" s="124"/>
      <c r="J14" s="124"/>
      <c r="K14" s="124"/>
    </row>
    <row r="15" spans="1:11" ht="47.25" customHeight="1" x14ac:dyDescent="0.25">
      <c r="A15" s="305"/>
      <c r="B15" s="306"/>
      <c r="C15" s="294"/>
      <c r="D15" s="299" t="s">
        <v>142</v>
      </c>
      <c r="E15" s="299"/>
      <c r="F15" s="124">
        <v>14059.5</v>
      </c>
      <c r="G15" s="124">
        <v>33351</v>
      </c>
      <c r="H15" s="124">
        <v>1000</v>
      </c>
      <c r="I15" s="124">
        <v>1000</v>
      </c>
      <c r="J15" s="124">
        <v>1000</v>
      </c>
      <c r="K15" s="124">
        <f>F15+G15+H15+I15+J15</f>
        <v>50410.5</v>
      </c>
    </row>
    <row r="16" spans="1:11" ht="29.25" customHeight="1" x14ac:dyDescent="0.25">
      <c r="A16" s="305"/>
      <c r="B16" s="306"/>
      <c r="C16" s="294"/>
      <c r="D16" s="299" t="s">
        <v>18</v>
      </c>
      <c r="E16" s="299"/>
      <c r="F16" s="124">
        <v>120764.8</v>
      </c>
      <c r="G16" s="124">
        <v>101037.5</v>
      </c>
      <c r="H16" s="124">
        <v>0</v>
      </c>
      <c r="I16" s="124">
        <v>0</v>
      </c>
      <c r="J16" s="124">
        <v>0</v>
      </c>
      <c r="K16" s="124">
        <f t="shared" ref="K16:K17" si="1">F16+G16+H16+I16+J16</f>
        <v>221802.3</v>
      </c>
    </row>
    <row r="17" spans="1:11" ht="38.25" customHeight="1" x14ac:dyDescent="0.25">
      <c r="A17" s="307"/>
      <c r="B17" s="308"/>
      <c r="C17" s="294"/>
      <c r="D17" s="299" t="s">
        <v>19</v>
      </c>
      <c r="E17" s="299"/>
      <c r="F17" s="124">
        <v>0</v>
      </c>
      <c r="G17" s="124"/>
      <c r="H17" s="124">
        <v>0</v>
      </c>
      <c r="I17" s="124">
        <v>0</v>
      </c>
      <c r="J17" s="124">
        <v>0</v>
      </c>
      <c r="K17" s="124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sqref="A1:K17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311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x14ac:dyDescent="0.25">
      <c r="A2" s="311" t="s">
        <v>211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x14ac:dyDescent="0.25">
      <c r="A3" s="311" t="s">
        <v>203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x14ac:dyDescent="0.25">
      <c r="A4" s="231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x14ac:dyDescent="0.25">
      <c r="A5" s="301" t="s">
        <v>35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11" x14ac:dyDescent="0.25">
      <c r="A6" s="309" t="s">
        <v>242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x14ac:dyDescent="0.25">
      <c r="A7" s="301" t="s">
        <v>132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1" x14ac:dyDescent="0.25">
      <c r="A8" s="237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38.25" customHeight="1" x14ac:dyDescent="0.25">
      <c r="A9" s="312" t="s">
        <v>13</v>
      </c>
      <c r="B9" s="312"/>
      <c r="C9" s="313" t="s">
        <v>104</v>
      </c>
      <c r="D9" s="313"/>
      <c r="E9" s="313"/>
      <c r="F9" s="313"/>
      <c r="G9" s="313"/>
      <c r="H9" s="313"/>
      <c r="I9" s="313"/>
      <c r="J9" s="313"/>
      <c r="K9" s="314"/>
    </row>
    <row r="10" spans="1:11" ht="27.75" customHeight="1" x14ac:dyDescent="0.25">
      <c r="A10" s="315" t="s">
        <v>22</v>
      </c>
      <c r="B10" s="316"/>
      <c r="C10" s="321" t="s">
        <v>20</v>
      </c>
      <c r="D10" s="321" t="s">
        <v>21</v>
      </c>
      <c r="E10" s="321"/>
      <c r="F10" s="293" t="s">
        <v>14</v>
      </c>
      <c r="G10" s="293"/>
      <c r="H10" s="293"/>
      <c r="I10" s="293"/>
      <c r="J10" s="293"/>
      <c r="K10" s="293"/>
    </row>
    <row r="11" spans="1:11" ht="31.5" hidden="1" customHeight="1" x14ac:dyDescent="0.25">
      <c r="A11" s="317"/>
      <c r="B11" s="318"/>
      <c r="C11" s="321"/>
      <c r="D11" s="321"/>
      <c r="E11" s="321"/>
      <c r="F11" s="293"/>
      <c r="G11" s="293"/>
      <c r="H11" s="293"/>
      <c r="I11" s="293"/>
      <c r="J11" s="293"/>
      <c r="K11" s="293"/>
    </row>
    <row r="12" spans="1:11" ht="27.75" customHeight="1" x14ac:dyDescent="0.25">
      <c r="A12" s="317"/>
      <c r="B12" s="318"/>
      <c r="C12" s="321"/>
      <c r="D12" s="321"/>
      <c r="E12" s="321"/>
      <c r="F12" s="123" t="s">
        <v>9</v>
      </c>
      <c r="G12" s="123" t="s">
        <v>10</v>
      </c>
      <c r="H12" s="123" t="s">
        <v>110</v>
      </c>
      <c r="I12" s="123" t="s">
        <v>111</v>
      </c>
      <c r="J12" s="123" t="s">
        <v>136</v>
      </c>
      <c r="K12" s="123" t="s">
        <v>15</v>
      </c>
    </row>
    <row r="13" spans="1:11" ht="20.25" customHeight="1" x14ac:dyDescent="0.25">
      <c r="A13" s="317"/>
      <c r="B13" s="318"/>
      <c r="C13" s="321" t="s">
        <v>130</v>
      </c>
      <c r="D13" s="312" t="s">
        <v>16</v>
      </c>
      <c r="E13" s="312"/>
      <c r="F13" s="124">
        <f>F15+F16+F17</f>
        <v>8289.1</v>
      </c>
      <c r="G13" s="124">
        <f t="shared" ref="G13:K13" si="0">G15+G16+G17</f>
        <v>9097</v>
      </c>
      <c r="H13" s="124">
        <f t="shared" si="0"/>
        <v>9097</v>
      </c>
      <c r="I13" s="124">
        <f t="shared" si="0"/>
        <v>9097</v>
      </c>
      <c r="J13" s="124">
        <f t="shared" si="0"/>
        <v>9097</v>
      </c>
      <c r="K13" s="124">
        <f t="shared" si="0"/>
        <v>44677.1</v>
      </c>
    </row>
    <row r="14" spans="1:11" ht="16.5" customHeight="1" x14ac:dyDescent="0.25">
      <c r="A14" s="317"/>
      <c r="B14" s="318"/>
      <c r="C14" s="321"/>
      <c r="D14" s="312" t="s">
        <v>17</v>
      </c>
      <c r="E14" s="312"/>
      <c r="F14" s="124"/>
      <c r="G14" s="124"/>
      <c r="H14" s="124"/>
      <c r="I14" s="124"/>
      <c r="J14" s="124"/>
      <c r="K14" s="124"/>
    </row>
    <row r="15" spans="1:11" ht="47.25" customHeight="1" x14ac:dyDescent="0.25">
      <c r="A15" s="317"/>
      <c r="B15" s="318"/>
      <c r="C15" s="321"/>
      <c r="D15" s="312" t="s">
        <v>142</v>
      </c>
      <c r="E15" s="312"/>
      <c r="F15" s="124">
        <v>8289.1</v>
      </c>
      <c r="G15" s="124">
        <v>9097</v>
      </c>
      <c r="H15" s="124">
        <v>9097</v>
      </c>
      <c r="I15" s="124">
        <v>9097</v>
      </c>
      <c r="J15" s="124">
        <v>9097</v>
      </c>
      <c r="K15" s="124">
        <f>F15+G15+H15+I15+J15</f>
        <v>44677.1</v>
      </c>
    </row>
    <row r="16" spans="1:11" ht="29.25" customHeight="1" x14ac:dyDescent="0.25">
      <c r="A16" s="317"/>
      <c r="B16" s="318"/>
      <c r="C16" s="321"/>
      <c r="D16" s="312" t="s">
        <v>18</v>
      </c>
      <c r="E16" s="312"/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f t="shared" ref="K16:K17" si="1">F16+G16+H16+I16+J16</f>
        <v>0</v>
      </c>
    </row>
    <row r="17" spans="1:11" ht="38.25" customHeight="1" x14ac:dyDescent="0.25">
      <c r="A17" s="319"/>
      <c r="B17" s="320"/>
      <c r="C17" s="321"/>
      <c r="D17" s="312" t="s">
        <v>19</v>
      </c>
      <c r="E17" s="312"/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"/>
      <c r="I18" s="2"/>
      <c r="J18" s="2"/>
      <c r="K18" s="2"/>
    </row>
    <row r="19" spans="1:11" x14ac:dyDescent="0.25">
      <c r="A19" s="125"/>
    </row>
  </sheetData>
  <mergeCells count="18">
    <mergeCell ref="D16:E16"/>
    <mergeCell ref="D17:E1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Паспорт программы</vt:lpstr>
      <vt:lpstr>Прил1 Планир результ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Прилож 6 пасп подп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10 Обоснов фин ресурсов'!Область_печати</vt:lpstr>
      <vt:lpstr>'Прил 11 Перечень мероприятий'!Область_печати</vt:lpstr>
      <vt:lpstr>'Прил 12 Адресный перечень об'!Область_печати</vt:lpstr>
      <vt:lpstr>'Прил1 Планир результ'!Область_печати</vt:lpstr>
      <vt:lpstr>'Прилож 6 пасп подп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2018-09-19T09:54:29Z</dcterms:modified>
</cp:coreProperties>
</file>