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3755" windowHeight="11355" tabRatio="945" firstSheet="1" activeTab="5"/>
  </bookViews>
  <sheets>
    <sheet name="Паспорт программы Прил 1" sheetId="10" r:id="rId1"/>
    <sheet name="Прил 2 Планируемые результаты" sheetId="1" r:id="rId2"/>
    <sheet name="Прил 3 Паспорт подпр СоЗд усл 1" sheetId="3" r:id="rId3"/>
    <sheet name="Прил 4 пасп подпр СШ 2" sheetId="17" r:id="rId4"/>
    <sheet name="Прил 5 пасп подпр Обесп 3" sheetId="8" r:id="rId5"/>
    <sheet name="Прил 6 Обоснов фин ресурсов" sheetId="12" r:id="rId6"/>
    <sheet name="Прил 7 Перечень мероприятий" sheetId="13" r:id="rId7"/>
    <sheet name="Прил 8 методика расчета" sheetId="16" r:id="rId8"/>
  </sheets>
  <definedNames>
    <definedName name="_xlnm.Print_Area" localSheetId="0">'Паспорт программы Прил 1'!$A$1:$G$44</definedName>
    <definedName name="_xlnm.Print_Area" localSheetId="1">'Прил 2 Планируемые результаты'!$A$1:$K$31</definedName>
    <definedName name="_xlnm.Print_Area" localSheetId="5">'Прил 6 Обоснов фин ресурсов'!$A$1:$G$287</definedName>
    <definedName name="_xlnm.Print_Area" localSheetId="6">'Прил 7 Перечень мероприятий'!$A$1:$M$124</definedName>
  </definedNames>
  <calcPr calcId="152511"/>
</workbook>
</file>

<file path=xl/calcChain.xml><?xml version="1.0" encoding="utf-8"?>
<calcChain xmlns="http://schemas.openxmlformats.org/spreadsheetml/2006/main">
  <c r="G114" i="13" l="1"/>
  <c r="G52" i="13"/>
  <c r="G53" i="13"/>
  <c r="G16" i="13" l="1"/>
  <c r="G39" i="13"/>
  <c r="E50" i="13" l="1"/>
  <c r="E53" i="13"/>
  <c r="E52" i="13"/>
  <c r="F275" i="12" l="1"/>
  <c r="F274" i="12"/>
  <c r="F273" i="12"/>
  <c r="F271" i="12"/>
  <c r="F272" i="12"/>
  <c r="F212" i="12"/>
  <c r="F211" i="12"/>
  <c r="F173" i="12"/>
  <c r="F172" i="12"/>
  <c r="F171" i="12"/>
  <c r="F170" i="12"/>
  <c r="F83" i="12"/>
  <c r="F82" i="12"/>
  <c r="F81" i="12"/>
  <c r="F80" i="12"/>
  <c r="F79" i="12"/>
  <c r="F193" i="12"/>
  <c r="F194" i="12"/>
  <c r="F195" i="12"/>
  <c r="F196" i="12"/>
  <c r="F197" i="12"/>
  <c r="H24" i="16" l="1"/>
  <c r="F287" i="12"/>
  <c r="F286" i="12"/>
  <c r="F285" i="12"/>
  <c r="F284" i="12"/>
  <c r="F283" i="12"/>
  <c r="F270" i="12"/>
  <c r="F276" i="12"/>
  <c r="F119" i="13"/>
  <c r="F118" i="13" s="1"/>
  <c r="E119" i="13"/>
  <c r="E118" i="13" s="1"/>
  <c r="K118" i="13"/>
  <c r="J118" i="13"/>
  <c r="I118" i="13"/>
  <c r="H118" i="13"/>
  <c r="G118" i="13"/>
  <c r="G110" i="13"/>
  <c r="G106" i="13"/>
  <c r="G89" i="13"/>
  <c r="G79" i="13"/>
  <c r="G31" i="13"/>
  <c r="G45" i="13" l="1"/>
  <c r="F85" i="12" l="1"/>
  <c r="F39" i="13"/>
  <c r="F38" i="13" s="1"/>
  <c r="E39" i="13"/>
  <c r="E38" i="13" s="1"/>
  <c r="K38" i="13"/>
  <c r="J38" i="13"/>
  <c r="I38" i="13"/>
  <c r="H38" i="13"/>
  <c r="G38" i="13"/>
  <c r="F41" i="13"/>
  <c r="F40" i="13" s="1"/>
  <c r="E41" i="13"/>
  <c r="E40" i="13" s="1"/>
  <c r="K40" i="13"/>
  <c r="J40" i="13"/>
  <c r="I40" i="13"/>
  <c r="H40" i="13"/>
  <c r="G40" i="13"/>
  <c r="G27" i="13"/>
  <c r="G13" i="13" s="1"/>
  <c r="G85" i="13"/>
  <c r="F78" i="12" l="1"/>
  <c r="F84" i="12"/>
  <c r="F215" i="12" l="1"/>
  <c r="F214" i="12"/>
  <c r="F213" i="12"/>
  <c r="F115" i="12"/>
  <c r="F91" i="13"/>
  <c r="E91" i="13"/>
  <c r="E90" i="13" s="1"/>
  <c r="K90" i="13"/>
  <c r="J90" i="13"/>
  <c r="I90" i="13"/>
  <c r="H90" i="13"/>
  <c r="G90" i="13"/>
  <c r="F90" i="13" l="1"/>
  <c r="F210" i="12"/>
  <c r="H23" i="16" l="1"/>
  <c r="F269" i="12" l="1"/>
  <c r="F268" i="12"/>
  <c r="F267" i="12"/>
  <c r="F266" i="12"/>
  <c r="F265" i="12"/>
  <c r="F263" i="12"/>
  <c r="F262" i="12"/>
  <c r="F261" i="12"/>
  <c r="F260" i="12"/>
  <c r="F259" i="12"/>
  <c r="F257" i="12"/>
  <c r="F256" i="12"/>
  <c r="F255" i="12"/>
  <c r="F254" i="12"/>
  <c r="F253" i="12"/>
  <c r="F251" i="12"/>
  <c r="F250" i="12"/>
  <c r="F249" i="12"/>
  <c r="F248" i="12"/>
  <c r="F247" i="12"/>
  <c r="F245" i="12"/>
  <c r="F244" i="12"/>
  <c r="F243" i="12"/>
  <c r="F242" i="12"/>
  <c r="F241" i="12"/>
  <c r="F239" i="12"/>
  <c r="F238" i="12"/>
  <c r="F237" i="12"/>
  <c r="F236" i="12"/>
  <c r="F233" i="12"/>
  <c r="F232" i="12"/>
  <c r="F231" i="12"/>
  <c r="F230" i="12"/>
  <c r="F229" i="12"/>
  <c r="F73" i="13"/>
  <c r="F191" i="12"/>
  <c r="F190" i="12"/>
  <c r="F189" i="12"/>
  <c r="F188" i="12"/>
  <c r="F187" i="12"/>
  <c r="F185" i="12"/>
  <c r="F184" i="12"/>
  <c r="F183" i="12"/>
  <c r="F182" i="12"/>
  <c r="F181" i="12"/>
  <c r="F179" i="12"/>
  <c r="F178" i="12"/>
  <c r="F177" i="12"/>
  <c r="F176" i="12"/>
  <c r="F175" i="12"/>
  <c r="F169" i="12"/>
  <c r="F167" i="12"/>
  <c r="F166" i="12"/>
  <c r="F165" i="12"/>
  <c r="F164" i="12"/>
  <c r="F163" i="12"/>
  <c r="F161" i="12"/>
  <c r="F160" i="12"/>
  <c r="F159" i="12"/>
  <c r="F158" i="12"/>
  <c r="F157" i="12"/>
  <c r="F155" i="12"/>
  <c r="F154" i="12"/>
  <c r="F153" i="12"/>
  <c r="F152" i="12"/>
  <c r="F151" i="12"/>
  <c r="F149" i="12"/>
  <c r="F148" i="12"/>
  <c r="F147" i="12"/>
  <c r="F146" i="12"/>
  <c r="F145" i="12"/>
  <c r="F143" i="12"/>
  <c r="F142" i="12"/>
  <c r="F141" i="12"/>
  <c r="F140" i="12"/>
  <c r="F139" i="12"/>
  <c r="F137" i="12"/>
  <c r="F136" i="12"/>
  <c r="F135" i="12"/>
  <c r="F134" i="12"/>
  <c r="F133" i="12"/>
  <c r="F131" i="12"/>
  <c r="F130" i="12"/>
  <c r="F129" i="12"/>
  <c r="F128" i="12"/>
  <c r="F95" i="12" l="1"/>
  <c r="F94" i="12"/>
  <c r="F93" i="12"/>
  <c r="F92" i="12"/>
  <c r="F77" i="12"/>
  <c r="F76" i="12"/>
  <c r="F75" i="12"/>
  <c r="F74" i="12"/>
  <c r="F71" i="12"/>
  <c r="F70" i="12"/>
  <c r="F69" i="12"/>
  <c r="F68" i="12"/>
  <c r="F65" i="12"/>
  <c r="F64" i="12"/>
  <c r="F63" i="12"/>
  <c r="F62" i="12"/>
  <c r="F59" i="12"/>
  <c r="F58" i="12"/>
  <c r="F57" i="12"/>
  <c r="F56" i="12"/>
  <c r="F55" i="12"/>
  <c r="F53" i="12"/>
  <c r="F52" i="12"/>
  <c r="F51" i="12"/>
  <c r="F50" i="12"/>
  <c r="F49" i="12"/>
  <c r="F47" i="12" l="1"/>
  <c r="F46" i="12"/>
  <c r="F45" i="12"/>
  <c r="F44" i="12"/>
  <c r="F43" i="12"/>
  <c r="F41" i="12"/>
  <c r="F40" i="12"/>
  <c r="F39" i="12"/>
  <c r="F38" i="12"/>
  <c r="F37" i="12"/>
  <c r="F35" i="12"/>
  <c r="F34" i="12"/>
  <c r="F33" i="12"/>
  <c r="F32" i="12"/>
  <c r="F31" i="12"/>
  <c r="F29" i="12"/>
  <c r="F28" i="12"/>
  <c r="F27" i="12"/>
  <c r="F26" i="12"/>
  <c r="F25" i="12"/>
  <c r="F23" i="12"/>
  <c r="F22" i="12"/>
  <c r="F21" i="12"/>
  <c r="F13" i="12"/>
  <c r="F221" i="12" l="1"/>
  <c r="F220" i="12"/>
  <c r="F219" i="12"/>
  <c r="F218" i="12"/>
  <c r="F217" i="12"/>
  <c r="F209" i="12"/>
  <c r="F208" i="12"/>
  <c r="F207" i="12"/>
  <c r="F206" i="12"/>
  <c r="F205" i="12"/>
  <c r="K92" i="13"/>
  <c r="J92" i="13"/>
  <c r="I92" i="13"/>
  <c r="H92" i="13"/>
  <c r="G92" i="13"/>
  <c r="F93" i="13"/>
  <c r="E93" i="13"/>
  <c r="E92" i="13" s="1"/>
  <c r="K88" i="13"/>
  <c r="J88" i="13"/>
  <c r="I88" i="13"/>
  <c r="H88" i="13"/>
  <c r="G88" i="13"/>
  <c r="F89" i="13"/>
  <c r="E89" i="13"/>
  <c r="E88" i="13" s="1"/>
  <c r="F203" i="12"/>
  <c r="F202" i="12"/>
  <c r="F201" i="12"/>
  <c r="F200" i="12"/>
  <c r="F199" i="12"/>
  <c r="K86" i="13"/>
  <c r="J86" i="13"/>
  <c r="I86" i="13"/>
  <c r="H86" i="13"/>
  <c r="G86" i="13"/>
  <c r="F87" i="13"/>
  <c r="E87" i="13"/>
  <c r="E86" i="13" s="1"/>
  <c r="F85" i="13"/>
  <c r="E85" i="13"/>
  <c r="E84" i="13" s="1"/>
  <c r="K84" i="13"/>
  <c r="J84" i="13"/>
  <c r="I84" i="13"/>
  <c r="H84" i="13"/>
  <c r="G84" i="13"/>
  <c r="G62" i="13"/>
  <c r="F119" i="12"/>
  <c r="F118" i="12"/>
  <c r="F117" i="12"/>
  <c r="F116" i="12"/>
  <c r="F113" i="12"/>
  <c r="F112" i="12"/>
  <c r="F111" i="12"/>
  <c r="F110" i="12"/>
  <c r="F107" i="12"/>
  <c r="F106" i="12"/>
  <c r="F105" i="12"/>
  <c r="F104" i="12"/>
  <c r="F109" i="12"/>
  <c r="F103" i="12"/>
  <c r="F92" i="13" l="1"/>
  <c r="F86" i="13"/>
  <c r="F88" i="13"/>
  <c r="F84" i="13"/>
  <c r="F204" i="12"/>
  <c r="F216" i="12"/>
  <c r="F198" i="12"/>
  <c r="F192" i="12"/>
  <c r="F114" i="12"/>
  <c r="F108" i="12"/>
  <c r="F102" i="12"/>
  <c r="G28" i="13"/>
  <c r="F91" i="12"/>
  <c r="F43" i="13"/>
  <c r="F42" i="13" s="1"/>
  <c r="E43" i="13"/>
  <c r="E42" i="13" s="1"/>
  <c r="K42" i="13"/>
  <c r="J42" i="13"/>
  <c r="I42" i="13"/>
  <c r="H42" i="13"/>
  <c r="G42" i="13"/>
  <c r="F90" i="12" l="1"/>
  <c r="G51" i="13"/>
  <c r="H51" i="13"/>
  <c r="I51" i="13"/>
  <c r="J51" i="13"/>
  <c r="K51" i="13"/>
  <c r="F52" i="13"/>
  <c r="F53" i="13"/>
  <c r="E51" i="13" l="1"/>
  <c r="F51" i="13"/>
  <c r="F50" i="13"/>
  <c r="K49" i="13"/>
  <c r="J49" i="13"/>
  <c r="I49" i="13"/>
  <c r="H49" i="13"/>
  <c r="G49" i="13"/>
  <c r="E49" i="13" l="1"/>
  <c r="F49" i="13"/>
  <c r="F235" i="12" l="1"/>
  <c r="F282" i="12" l="1"/>
  <c r="F228" i="12"/>
  <c r="F246" i="12"/>
  <c r="F240" i="12"/>
  <c r="F234" i="12"/>
  <c r="F252" i="12"/>
  <c r="F264" i="12"/>
  <c r="F258" i="12"/>
  <c r="F65" i="13" l="1"/>
  <c r="E65" i="13"/>
  <c r="K64" i="13"/>
  <c r="J64" i="13"/>
  <c r="I64" i="13"/>
  <c r="H64" i="13"/>
  <c r="G64" i="13"/>
  <c r="F67" i="13"/>
  <c r="E67" i="13"/>
  <c r="K66" i="13"/>
  <c r="J66" i="13"/>
  <c r="I66" i="13"/>
  <c r="H66" i="13"/>
  <c r="G66" i="13"/>
  <c r="F69" i="13"/>
  <c r="E69" i="13"/>
  <c r="K68" i="13"/>
  <c r="J68" i="13"/>
  <c r="I68" i="13"/>
  <c r="H68" i="13"/>
  <c r="G68" i="13"/>
  <c r="F64" i="13" l="1"/>
  <c r="F68" i="13"/>
  <c r="F66" i="13"/>
  <c r="F21" i="13"/>
  <c r="F20" i="13" s="1"/>
  <c r="E21" i="13"/>
  <c r="E20" i="13" s="1"/>
  <c r="K20" i="13"/>
  <c r="J20" i="13"/>
  <c r="I20" i="13"/>
  <c r="H20" i="13"/>
  <c r="G20" i="13"/>
  <c r="F23" i="13"/>
  <c r="F22" i="13" s="1"/>
  <c r="E23" i="13"/>
  <c r="E22" i="13" s="1"/>
  <c r="K22" i="13"/>
  <c r="J22" i="13"/>
  <c r="I22" i="13"/>
  <c r="H22" i="13"/>
  <c r="G22" i="13"/>
  <c r="F25" i="13"/>
  <c r="F24" i="13" s="1"/>
  <c r="E25" i="13"/>
  <c r="E24" i="13" s="1"/>
  <c r="K24" i="13"/>
  <c r="J24" i="13"/>
  <c r="I24" i="13"/>
  <c r="H24" i="13"/>
  <c r="G24" i="13"/>
  <c r="N27" i="12" l="1"/>
  <c r="F138" i="12"/>
  <c r="F144" i="12"/>
  <c r="F114" i="13" l="1"/>
  <c r="F113" i="13" s="1"/>
  <c r="E114" i="13"/>
  <c r="E113" i="13" s="1"/>
  <c r="K113" i="13"/>
  <c r="J113" i="13"/>
  <c r="I113" i="13"/>
  <c r="H113" i="13"/>
  <c r="G113" i="13"/>
  <c r="G100" i="13" s="1"/>
  <c r="J109" i="13" l="1"/>
  <c r="H109" i="13"/>
  <c r="F110" i="13"/>
  <c r="F109" i="13" s="1"/>
  <c r="E110" i="13"/>
  <c r="E109" i="13" s="1"/>
  <c r="K109" i="13"/>
  <c r="I109" i="13"/>
  <c r="G109" i="13"/>
  <c r="K111" i="13"/>
  <c r="J111" i="13"/>
  <c r="H111" i="13"/>
  <c r="G111" i="13"/>
  <c r="E112" i="13"/>
  <c r="E111" i="13" s="1"/>
  <c r="I111" i="13"/>
  <c r="K101" i="13"/>
  <c r="J101" i="13"/>
  <c r="F102" i="13"/>
  <c r="F101" i="13" s="1"/>
  <c r="H101" i="13"/>
  <c r="G101" i="13"/>
  <c r="E102" i="13"/>
  <c r="E101" i="13" s="1"/>
  <c r="J103" i="13"/>
  <c r="I103" i="13"/>
  <c r="E104" i="13"/>
  <c r="E103" i="13" s="1"/>
  <c r="K103" i="13"/>
  <c r="G103" i="13"/>
  <c r="K105" i="13"/>
  <c r="J105" i="13"/>
  <c r="H105" i="13"/>
  <c r="G105" i="13"/>
  <c r="F106" i="13"/>
  <c r="F105" i="13" s="1"/>
  <c r="E106" i="13"/>
  <c r="E105" i="13" s="1"/>
  <c r="I105" i="13"/>
  <c r="F104" i="13" l="1"/>
  <c r="F103" i="13" s="1"/>
  <c r="F112" i="13"/>
  <c r="F111" i="13" s="1"/>
  <c r="I101" i="13"/>
  <c r="H103" i="13"/>
  <c r="J14" i="17" l="1"/>
  <c r="J13" i="17"/>
  <c r="J13" i="3"/>
  <c r="F127" i="12" l="1"/>
  <c r="F73" i="12"/>
  <c r="F67" i="12"/>
  <c r="F61" i="12"/>
  <c r="N28" i="12"/>
  <c r="F20" i="12" l="1"/>
  <c r="F19" i="12"/>
  <c r="F17" i="12"/>
  <c r="F16" i="12"/>
  <c r="F15" i="12"/>
  <c r="F14" i="12"/>
  <c r="F126" i="12" l="1"/>
  <c r="F132" i="12"/>
  <c r="F63" i="13"/>
  <c r="E81" i="13"/>
  <c r="E80" i="13" s="1"/>
  <c r="G80" i="13"/>
  <c r="F81" i="13"/>
  <c r="G82" i="13"/>
  <c r="E83" i="13"/>
  <c r="E82" i="13" s="1"/>
  <c r="F83" i="13"/>
  <c r="E79" i="13"/>
  <c r="F79" i="13"/>
  <c r="F77" i="13"/>
  <c r="E77" i="13"/>
  <c r="E75" i="13"/>
  <c r="F75" i="13"/>
  <c r="E71" i="13"/>
  <c r="F71" i="13"/>
  <c r="E63" i="13"/>
  <c r="E37" i="13"/>
  <c r="E35" i="13"/>
  <c r="E31" i="13"/>
  <c r="E29" i="13"/>
  <c r="E16" i="13"/>
  <c r="E18" i="13"/>
  <c r="E27" i="13"/>
  <c r="F30" i="12" l="1"/>
  <c r="F66" i="12"/>
  <c r="F72" i="12"/>
  <c r="F36" i="12"/>
  <c r="F24" i="12"/>
  <c r="F60" i="12"/>
  <c r="F18" i="12"/>
  <c r="J80" i="13"/>
  <c r="K80" i="13"/>
  <c r="I80" i="13"/>
  <c r="H80" i="13"/>
  <c r="F29" i="13"/>
  <c r="F28" i="13" s="1"/>
  <c r="E28" i="13"/>
  <c r="K28" i="13"/>
  <c r="J28" i="13"/>
  <c r="I28" i="13"/>
  <c r="H28" i="13"/>
  <c r="F80" i="13" l="1"/>
  <c r="F180" i="12"/>
  <c r="F186" i="12"/>
  <c r="J82" i="13"/>
  <c r="K82" i="13"/>
  <c r="I82" i="13"/>
  <c r="H82" i="13"/>
  <c r="F82" i="13" l="1"/>
  <c r="F48" i="12"/>
  <c r="H46" i="13"/>
  <c r="H57" i="13" s="1"/>
  <c r="H124" i="13" s="1"/>
  <c r="D33" i="10" s="1"/>
  <c r="I46" i="13"/>
  <c r="I57" i="13" s="1"/>
  <c r="I124" i="13" s="1"/>
  <c r="E33" i="10" s="1"/>
  <c r="J46" i="13"/>
  <c r="J57" i="13" s="1"/>
  <c r="J124" i="13" s="1"/>
  <c r="F33" i="10" s="1"/>
  <c r="K46" i="13"/>
  <c r="K57" i="13" s="1"/>
  <c r="K124" i="13" s="1"/>
  <c r="G33" i="10" s="1"/>
  <c r="G46" i="13"/>
  <c r="G57" i="13" s="1"/>
  <c r="E12" i="3" s="1"/>
  <c r="J12" i="3" s="1"/>
  <c r="F98" i="12"/>
  <c r="G14" i="13"/>
  <c r="E14" i="13" s="1"/>
  <c r="E45" i="13" l="1"/>
  <c r="K44" i="13"/>
  <c r="H44" i="13"/>
  <c r="J44" i="13"/>
  <c r="E46" i="13"/>
  <c r="E44" i="13" s="1"/>
  <c r="E57" i="13"/>
  <c r="G124" i="13"/>
  <c r="I44" i="13"/>
  <c r="G44" i="13"/>
  <c r="F97" i="12" s="1"/>
  <c r="F46" i="13"/>
  <c r="F35" i="13"/>
  <c r="F34" i="13" s="1"/>
  <c r="E34" i="13"/>
  <c r="K34" i="13"/>
  <c r="J34" i="13"/>
  <c r="I34" i="13"/>
  <c r="H34" i="13"/>
  <c r="G34" i="13"/>
  <c r="E124" i="13" l="1"/>
  <c r="C33" i="10"/>
  <c r="H28" i="16"/>
  <c r="H27" i="16"/>
  <c r="H10" i="16"/>
  <c r="H11" i="16"/>
  <c r="H12" i="16"/>
  <c r="H13" i="16"/>
  <c r="H14" i="16"/>
  <c r="H15" i="16"/>
  <c r="H16" i="16"/>
  <c r="H17" i="16"/>
  <c r="H18" i="16"/>
  <c r="H19" i="16"/>
  <c r="H20" i="16"/>
  <c r="H21" i="16"/>
  <c r="H22" i="16"/>
  <c r="H25" i="16"/>
  <c r="H9" i="16"/>
  <c r="F13" i="1" l="1"/>
  <c r="G13" i="1"/>
  <c r="H13" i="1"/>
  <c r="I13" i="1"/>
  <c r="J13" i="1"/>
  <c r="F116" i="13" l="1"/>
  <c r="F115" i="13" s="1"/>
  <c r="E116" i="13"/>
  <c r="E115" i="13" s="1"/>
  <c r="K115" i="13"/>
  <c r="J115" i="13"/>
  <c r="I115" i="13"/>
  <c r="H115" i="13"/>
  <c r="G115" i="13"/>
  <c r="F108" i="13"/>
  <c r="F107" i="13" s="1"/>
  <c r="E108" i="13"/>
  <c r="E107" i="13" s="1"/>
  <c r="K107" i="13"/>
  <c r="J107" i="13"/>
  <c r="I107" i="13"/>
  <c r="H107" i="13"/>
  <c r="G107" i="13"/>
  <c r="F97" i="13"/>
  <c r="E97" i="13"/>
  <c r="K78" i="13"/>
  <c r="J78" i="13"/>
  <c r="I78" i="13"/>
  <c r="H78" i="13"/>
  <c r="G78" i="13"/>
  <c r="K76" i="13"/>
  <c r="J76" i="13"/>
  <c r="I76" i="13"/>
  <c r="H76" i="13"/>
  <c r="G76" i="13"/>
  <c r="K74" i="13"/>
  <c r="J74" i="13"/>
  <c r="I74" i="13"/>
  <c r="H74" i="13"/>
  <c r="G74" i="13"/>
  <c r="K72" i="13"/>
  <c r="J72" i="13"/>
  <c r="I72" i="13"/>
  <c r="H72" i="13"/>
  <c r="G72" i="13"/>
  <c r="K70" i="13"/>
  <c r="J70" i="13"/>
  <c r="I70" i="13"/>
  <c r="H70" i="13"/>
  <c r="G70" i="13"/>
  <c r="E62" i="13"/>
  <c r="K62" i="13"/>
  <c r="J62" i="13"/>
  <c r="I62" i="13"/>
  <c r="H62" i="13"/>
  <c r="F62" i="13"/>
  <c r="F48" i="13"/>
  <c r="F47" i="13" s="1"/>
  <c r="E48" i="13"/>
  <c r="E47" i="13" s="1"/>
  <c r="K47" i="13"/>
  <c r="J47" i="13"/>
  <c r="I47" i="13"/>
  <c r="H47" i="13"/>
  <c r="G47" i="13"/>
  <c r="F37" i="13"/>
  <c r="F36" i="13" s="1"/>
  <c r="E36" i="13"/>
  <c r="K36" i="13"/>
  <c r="J36" i="13"/>
  <c r="I36" i="13"/>
  <c r="H36" i="13"/>
  <c r="G36" i="13"/>
  <c r="F33" i="13"/>
  <c r="F32" i="13" s="1"/>
  <c r="E33" i="13"/>
  <c r="E32" i="13" s="1"/>
  <c r="K32" i="13"/>
  <c r="J32" i="13"/>
  <c r="I32" i="13"/>
  <c r="H32" i="13"/>
  <c r="G32" i="13"/>
  <c r="F31" i="13"/>
  <c r="F30" i="13" s="1"/>
  <c r="E30" i="13"/>
  <c r="K30" i="13"/>
  <c r="J30" i="13"/>
  <c r="I30" i="13"/>
  <c r="H30" i="13"/>
  <c r="G30" i="13"/>
  <c r="F27" i="13"/>
  <c r="F26" i="13" s="1"/>
  <c r="E26" i="13"/>
  <c r="K26" i="13"/>
  <c r="J26" i="13"/>
  <c r="I26" i="13"/>
  <c r="H26" i="13"/>
  <c r="G26" i="13"/>
  <c r="F19" i="13"/>
  <c r="E19" i="13"/>
  <c r="F18" i="13"/>
  <c r="K17" i="13"/>
  <c r="J17" i="13"/>
  <c r="I17" i="13"/>
  <c r="H17" i="13"/>
  <c r="G17" i="13"/>
  <c r="F16" i="13"/>
  <c r="F15" i="13" s="1"/>
  <c r="E15" i="13"/>
  <c r="K15" i="13"/>
  <c r="J15" i="13"/>
  <c r="I15" i="13"/>
  <c r="H15" i="13"/>
  <c r="G15" i="13"/>
  <c r="F12" i="12" s="1"/>
  <c r="K14" i="13"/>
  <c r="J14" i="13"/>
  <c r="I14" i="13"/>
  <c r="H14" i="13"/>
  <c r="G60" i="13" l="1"/>
  <c r="H60" i="13"/>
  <c r="H95" i="13" s="1"/>
  <c r="F76" i="13"/>
  <c r="J60" i="13"/>
  <c r="J95" i="13" s="1"/>
  <c r="J94" i="13" s="1"/>
  <c r="K60" i="13"/>
  <c r="K95" i="13" s="1"/>
  <c r="I60" i="13"/>
  <c r="I59" i="13" s="1"/>
  <c r="G95" i="13"/>
  <c r="H100" i="13"/>
  <c r="H99" i="13" s="1"/>
  <c r="H121" i="13" s="1"/>
  <c r="F13" i="8" s="1"/>
  <c r="F12" i="8" s="1"/>
  <c r="F72" i="13"/>
  <c r="F74" i="13"/>
  <c r="J13" i="13"/>
  <c r="J55" i="13" s="1"/>
  <c r="K13" i="13"/>
  <c r="K55" i="13" s="1"/>
  <c r="H13" i="13"/>
  <c r="I13" i="13"/>
  <c r="I55" i="13" s="1"/>
  <c r="G11" i="3" s="1"/>
  <c r="G10" i="3" s="1"/>
  <c r="I100" i="13"/>
  <c r="J100" i="13"/>
  <c r="J99" i="13" s="1"/>
  <c r="J121" i="13" s="1"/>
  <c r="K100" i="13"/>
  <c r="K99" i="13" s="1"/>
  <c r="K121" i="13" s="1"/>
  <c r="K120" i="13" s="1"/>
  <c r="F14" i="13"/>
  <c r="F17" i="13"/>
  <c r="E17" i="13"/>
  <c r="F70" i="13"/>
  <c r="F124" i="13"/>
  <c r="B33" i="10" s="1"/>
  <c r="F78" i="13"/>
  <c r="H55" i="13" l="1"/>
  <c r="F11" i="3" s="1"/>
  <c r="F10" i="3" s="1"/>
  <c r="G12" i="13"/>
  <c r="G55" i="13"/>
  <c r="E11" i="3" s="1"/>
  <c r="I12" i="17"/>
  <c r="I11" i="17" s="1"/>
  <c r="K94" i="13"/>
  <c r="I11" i="3"/>
  <c r="I10" i="3" s="1"/>
  <c r="K123" i="13"/>
  <c r="K122" i="13" s="1"/>
  <c r="H11" i="3"/>
  <c r="H10" i="3" s="1"/>
  <c r="J123" i="13"/>
  <c r="J122" i="13" s="1"/>
  <c r="I95" i="13"/>
  <c r="I94" i="13" s="1"/>
  <c r="H59" i="13"/>
  <c r="F174" i="12"/>
  <c r="F156" i="12"/>
  <c r="K59" i="13"/>
  <c r="F162" i="12"/>
  <c r="J59" i="13"/>
  <c r="F168" i="12"/>
  <c r="G59" i="13"/>
  <c r="F54" i="12"/>
  <c r="H12" i="13"/>
  <c r="J12" i="13"/>
  <c r="K12" i="13"/>
  <c r="E13" i="13"/>
  <c r="E12" i="13" s="1"/>
  <c r="I12" i="13"/>
  <c r="F13" i="13"/>
  <c r="F12" i="13" s="1"/>
  <c r="E100" i="13"/>
  <c r="E12" i="17"/>
  <c r="E95" i="13"/>
  <c r="E94" i="13" s="1"/>
  <c r="H12" i="17"/>
  <c r="H11" i="17" s="1"/>
  <c r="H120" i="13"/>
  <c r="F12" i="17"/>
  <c r="F11" i="17" s="1"/>
  <c r="H123" i="13"/>
  <c r="G99" i="13"/>
  <c r="E60" i="13"/>
  <c r="J120" i="13"/>
  <c r="K54" i="13"/>
  <c r="J54" i="13"/>
  <c r="F101" i="12"/>
  <c r="F45" i="13"/>
  <c r="F44" i="13" s="1"/>
  <c r="F100" i="12"/>
  <c r="F99" i="12"/>
  <c r="I99" i="13"/>
  <c r="I121" i="13" s="1"/>
  <c r="I120" i="13" s="1"/>
  <c r="F100" i="13"/>
  <c r="F57" i="13"/>
  <c r="I13" i="8"/>
  <c r="I12" i="8" s="1"/>
  <c r="H13" i="8"/>
  <c r="H12" i="8" s="1"/>
  <c r="F60" i="13"/>
  <c r="H94" i="13"/>
  <c r="G94" i="13"/>
  <c r="E99" i="13" l="1"/>
  <c r="G121" i="13"/>
  <c r="H54" i="13"/>
  <c r="G54" i="13"/>
  <c r="E59" i="13"/>
  <c r="Q62" i="13"/>
  <c r="G32" i="10"/>
  <c r="G34" i="10" s="1"/>
  <c r="F95" i="13"/>
  <c r="G12" i="17"/>
  <c r="G11" i="17" s="1"/>
  <c r="F150" i="12"/>
  <c r="F42" i="12"/>
  <c r="F59" i="13"/>
  <c r="E55" i="13"/>
  <c r="E54" i="13" s="1"/>
  <c r="F55" i="13"/>
  <c r="E121" i="13"/>
  <c r="I123" i="13"/>
  <c r="E32" i="10" s="1"/>
  <c r="E34" i="10" s="1"/>
  <c r="E11" i="17"/>
  <c r="G13" i="8"/>
  <c r="G12" i="8" s="1"/>
  <c r="F99" i="13"/>
  <c r="F96" i="12"/>
  <c r="I54" i="13"/>
  <c r="F94" i="13"/>
  <c r="F54" i="13" l="1"/>
  <c r="E13" i="8"/>
  <c r="J13" i="8" s="1"/>
  <c r="J12" i="8" s="1"/>
  <c r="J12" i="17"/>
  <c r="J11" i="17" s="1"/>
  <c r="E10" i="3"/>
  <c r="J11" i="3"/>
  <c r="J10" i="3" s="1"/>
  <c r="G120" i="13"/>
  <c r="E120" i="13" s="1"/>
  <c r="F121" i="13"/>
  <c r="G123" i="13"/>
  <c r="C32" i="10" s="1"/>
  <c r="I122" i="13"/>
  <c r="F32" i="10"/>
  <c r="F34" i="10" s="1"/>
  <c r="H122" i="13"/>
  <c r="D32" i="10"/>
  <c r="D34" i="10" s="1"/>
  <c r="E12" i="8" l="1"/>
  <c r="E123" i="13"/>
  <c r="G122" i="13"/>
  <c r="F122" i="13" s="1"/>
  <c r="F123" i="13"/>
  <c r="B32" i="10" s="1"/>
  <c r="B34" i="10" s="1"/>
  <c r="F120" i="13"/>
  <c r="C34" i="10"/>
  <c r="E122" i="13" l="1"/>
</calcChain>
</file>

<file path=xl/sharedStrings.xml><?xml version="1.0" encoding="utf-8"?>
<sst xmlns="http://schemas.openxmlformats.org/spreadsheetml/2006/main" count="1043" uniqueCount="363">
  <si>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</si>
  <si>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</si>
  <si>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</si>
  <si>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</si>
  <si>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</si>
  <si>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</si>
  <si>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</si>
  <si>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</si>
  <si>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</si>
  <si>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</si>
  <si>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</si>
  <si>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</si>
  <si>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</si>
  <si>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</si>
  <si>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</si>
  <si>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</si>
  <si>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</si>
  <si>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</si>
  <si>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</si>
  <si>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</si>
  <si>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</si>
  <si>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</si>
  <si>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</si>
  <si>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</si>
  <si>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</si>
  <si>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</si>
  <si>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</si>
  <si>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</si>
  <si>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</si>
  <si>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</si>
  <si>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</si>
  <si>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</si>
  <si>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</si>
  <si>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</si>
  <si>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</si>
  <si>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</si>
  <si>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</si>
  <si>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</si>
  <si>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</si>
  <si>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</si>
  <si>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</si>
  <si>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Объем          
финансирования 
мероприятия в  
текущем        
финансовом году
(тыс. руб.)*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</si>
  <si>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</si>
  <si>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</si>
  <si>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</si>
  <si>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</si>
  <si>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</si>
  <si>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</si>
  <si>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</si>
  <si>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</si>
  <si>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</si>
  <si>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</si>
  <si>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</si>
  <si>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</si>
  <si>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</si>
  <si>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</si>
  <si>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</si>
  <si>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</si>
  <si>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</si>
  <si>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</si>
  <si>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</si>
  <si>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</si>
  <si>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</si>
  <si>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</si>
  <si>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</si>
  <si>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</si>
  <si>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</si>
  <si>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</si>
  <si>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</si>
  <si>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</si>
  <si>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</si>
  <si>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</si>
  <si>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МКУ РГО «Комитет по физической культуре и спорту»</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</si>
  <si>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</si>
  <si>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</si>
  <si>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</si>
  <si>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</si>
  <si>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</si>
  <si>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</si>
  <si>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</si>
  <si>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</si>
  <si>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</si>
  <si>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</si>
  <si>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</si>
  <si>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</si>
  <si>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</si>
  <si>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МКУ РГО "Комитет по физической культуре и спорту", МБУ РГО "Спортивная школа Руза"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</si>
  <si>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</si>
  <si>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</si>
  <si>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</si>
  <si>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</si>
  <si>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МКУ РГО "Комитет по физической культуре и спорту"</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</si>
  <si>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</si>
  <si>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</si>
  <si>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</si>
  <si>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6 Муниципальной программы. </t>
    </r>
  </si>
  <si>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</si>
  <si>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</si>
  <si>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</si>
  <si>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</si>
  <si>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Чзан (число занимающихся физической культурой и спортом) - показатель определен значением соответствующего статистического источника
</t>
  </si>
  <si>
    <t xml:space="preserve">Дзэвсм = Кз / Окз x 100%,
где:
Дзэвсм - доля занимающихся на этапе высшего спортивного мастерства;
Кз - количество занимающихся на этапе высшего спортивного мастерства в организациях Московской области, осуществляющих спортивную подготовку;
Окз - общее количество занимающихся, зачисленных на этапе совершенствования спортивного мастерства, в организациях Московской области, осуществляющих спортивную подготовку
</t>
  </si>
  <si>
    <t>2020 год</t>
  </si>
  <si>
    <t>2021 год</t>
  </si>
  <si>
    <t>2022 год</t>
  </si>
  <si>
    <t xml:space="preserve">Доля занимающихся на этапе высшего спортивного мастерства в организациях, осуществляющих спортивную подготовку, в общем количестве занимающихся на этапе совершенствования спортивного мастерства в организациях, осуществляющих спортивную подготовку в Рузском городском округе
</t>
  </si>
  <si>
    <t xml:space="preserve">2020 год       </t>
  </si>
  <si>
    <t xml:space="preserve">2021 год       </t>
  </si>
  <si>
    <t xml:space="preserve">2022 год       </t>
  </si>
  <si>
    <t xml:space="preserve">2020 год </t>
  </si>
  <si>
    <t xml:space="preserve">2021 год </t>
  </si>
  <si>
    <t xml:space="preserve">2022 год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</si>
  <si>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</si>
  <si>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</si>
  <si>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</si>
  <si>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</si>
  <si>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</si>
  <si>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</si>
  <si>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</si>
  <si>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</si>
  <si>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</si>
  <si>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</si>
  <si>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</si>
  <si>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Муниципальное казенное учреждение Рузского городского округа "Комитет по физической культуре и спорту"</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</si>
  <si>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</si>
  <si>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</si>
  <si>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</si>
  <si>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</si>
  <si>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r>
      <t>ЭФФЕКТИВНОСТИ РЕАЛИЗАЦИИ</t>
    </r>
    <r>
      <rPr>
        <b/>
        <sz val="10"/>
        <rFont val="Arial"/>
        <family val="2"/>
        <charset val="204"/>
      </rPr>
      <t xml:space="preserve"> МУНИЦИПАЛЬНОЙ </t>
    </r>
    <r>
      <rPr>
        <b/>
        <sz val="10"/>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r>
  </si>
  <si>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</si>
  <si>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</si>
  <si>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t xml:space="preserve">Заместитель главы администрации Рузского городского округа  И.А. Шиломаева </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</si>
  <si>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8 к Программе).</t>
    </r>
  </si>
  <si>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</si>
  <si>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</si>
  <si>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</si>
  <si>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</si>
  <si>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</si>
  <si>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</si>
  <si>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</si>
  <si>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</si>
  <si>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</si>
  <si>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</si>
  <si>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</si>
  <si>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</si>
  <si>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</si>
  <si>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</si>
  <si>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</si>
  <si>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</si>
  <si>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населения Московской области, занятого в экономике, занимающегося физической культурой и спортом, в общей численности населения, занятого в экономике</t>
  </si>
  <si>
    <t xml:space="preserve">Количество жителей муниципального образования Московской области, систематически занимающихся физической культурой и спортом </t>
  </si>
  <si>
    <t>(тыс. чел.)</t>
  </si>
  <si>
    <t>Доля учащихся и студентов, систематически занимающихся физической культурой и спортом, в общей численности учащихся и студентов</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</si>
  <si>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</si>
  <si>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</si>
  <si>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</si>
  <si>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Эффективность использования существующих объектов спорта</t>
  </si>
  <si>
    <t>Количество введенных в эксплуатацию спортивных объектов</t>
  </si>
  <si>
    <t>В том числе количество реконструированных объектов физической культуры и спорта</t>
  </si>
  <si>
    <t>В том числе физкультурно-оздоровительных комплексов по поручению Губернатора Московской области «50 ФОКов»</t>
  </si>
  <si>
    <t>В том числе количество реконструированных объектов физической культуры и спорта (стадионы или футбольные поля)</t>
  </si>
  <si>
    <t>Количество плоскостных спортивных сооружений, на которых проведен капитальный ремонт</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</si>
  <si>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Московской области</t>
  </si>
  <si>
    <t>Доля жителей Московской области, занимающихся в спортивных организациях, в общей численности детей и молодежи в возрасте 6-15 лет</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</si>
  <si>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</si>
  <si>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государственная программа Московской области «Спорт Подмосковья»</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</si>
  <si>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</si>
  <si>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</si>
  <si>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</si>
  <si>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</si>
  <si>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</si>
  <si>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</si>
  <si>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</si>
  <si>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</si>
  <si>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</si>
  <si>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</si>
  <si>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</si>
  <si>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Московской области;
Чзи - численность лиц с ограниченными возможностями здоровья и инвалидов, систематически занимающихся физической культурой и спортом, проживающих в Московской области, согласно данным федерального статистического наблюдения по форме N 3-АФК;
Чни - численность жителей Московской области с ограниченными возможностями здоровья и инвалидов;
Чнп - численность жителей Московской области с ограниченными возможностями здоровья и инвалидов, имеющих противопоказания для занятий физической культурой и спортом
</t>
  </si>
  <si>
    <t xml:space="preserve">Уз = Фз / Мс x 100%,
где:
Уз - эффективность использования существующих объектов спорта (уровень загруженности спортивного сооружения);
Фз - фактическая годовая загруженность спортивного сооружения в отчетном периоде согласно данным государственного статистического наблюдения;
Мс - годовая мощность спортивного сооружения в отчетном периоде согласно данным государственного статистического наблюдения
</t>
  </si>
  <si>
    <t>Значения натуральных показателей в соответствии с объектами, включенными в государственную программу Московской области «Спорт Подмосковья» на 2017-2021 годы.</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</si>
  <si>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</si>
  <si>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</si>
  <si>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Тысяч человек</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</si>
  <si>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</si>
  <si>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</si>
  <si>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</si>
  <si>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</si>
  <si>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МКУ РГО "Комитет по физической культуре и спорту", 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</si>
  <si>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</si>
  <si>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Комитета по физической культуре спорту.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населения района.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горордском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районе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районе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</si>
  <si>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№2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</si>
  <si>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</si>
  <si>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</si>
  <si>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</si>
  <si>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</si>
  <si>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</si>
  <si>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</si>
  <si>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</si>
  <si>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 xml:space="preserve">Координатор Программы - заместитель главы администрации Рузского городского округа И.А. Шиломаева. </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Комитет по физической культуре и спорту.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МКУ РГО "Комитет по физической культуре и спорту",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</si>
  <si>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</si>
  <si>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</si>
  <si>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</si>
  <si>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</si>
  <si>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</si>
  <si>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</si>
  <si>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</si>
  <si>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</si>
  <si>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</si>
  <si>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</si>
  <si>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</si>
  <si>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</si>
  <si>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</si>
  <si>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</si>
  <si>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</si>
  <si>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Текущее содержание имущества</t>
  </si>
  <si>
    <t>Приобретение материальных запасов</t>
  </si>
  <si>
    <t xml:space="preserve">Расходы по использованию ИКТ
</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</si>
  <si>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районного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</si>
  <si>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твержденного Постановлением Главы Рузского Городского Округа от 08.11.2017.№ 2504.
</t>
    </r>
  </si>
  <si>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</si>
  <si>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</si>
  <si>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</si>
  <si>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</si>
  <si>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</si>
  <si>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211-35 680,6; 213-15 437,7</t>
  </si>
  <si>
    <t xml:space="preserve">Затраты на оплату труда-20 750,0 с начислениями--6 266,5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</si>
  <si>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</si>
  <si>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</si>
  <si>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</si>
  <si>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</si>
  <si>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</si>
  <si>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</si>
  <si>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</si>
  <si>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</si>
  <si>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</si>
  <si>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</si>
  <si>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</si>
  <si>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</si>
  <si>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</si>
  <si>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</si>
  <si>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</si>
  <si>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</si>
  <si>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</si>
  <si>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t>
  </si>
  <si>
    <t>от "___"________________2018г. № _________</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</si>
  <si>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</si>
  <si>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</si>
  <si>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</si>
  <si>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</si>
  <si>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</si>
  <si>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</si>
  <si>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t xml:space="preserve">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экономики </t>
  </si>
  <si>
    <t>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N 1-ФК;
Чнт - численность населения, занятого в экономике по данным Федеральной службы государственной статистики.</t>
  </si>
  <si>
    <r>
      <rPr>
        <b/>
        <sz val="10"/>
        <color theme="1"/>
        <rFont val="Arial"/>
        <family val="2"/>
        <charset val="204"/>
      </rPr>
      <t>Мероприятие 1.1.</t>
    </r>
    <r>
      <rPr>
        <sz val="10"/>
        <color theme="1"/>
        <rFont val="Arial"/>
        <family val="2"/>
        <charset val="204"/>
      </rPr>
      <t xml:space="preserve">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</si>
  <si>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</si>
  <si>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</si>
  <si>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</si>
  <si>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</si>
  <si>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</si>
  <si>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</si>
  <si>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</si>
  <si>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</si>
  <si>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</si>
  <si>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</si>
  <si>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</si>
  <si>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</si>
  <si>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</si>
  <si>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</si>
  <si>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</si>
  <si>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</si>
  <si>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</si>
  <si>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</si>
  <si>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</si>
  <si>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</si>
  <si>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</si>
  <si>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</si>
  <si>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</si>
  <si>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</si>
  <si>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</si>
  <si>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</si>
  <si>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</si>
  <si>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</si>
  <si>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</si>
  <si>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</si>
  <si>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</si>
  <si>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</si>
  <si>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</si>
  <si>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</si>
  <si>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</si>
  <si>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</si>
  <si>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</si>
  <si>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</si>
  <si>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</si>
  <si>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</si>
  <si>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</si>
  <si>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</si>
  <si>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</si>
  <si>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</si>
  <si>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</si>
  <si>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</si>
  <si>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</si>
  <si>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</si>
  <si>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</si>
  <si>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</si>
  <si>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</si>
  <si>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</si>
  <si>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</si>
  <si>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Администрации Рузского городского округа</t>
  </si>
  <si>
    <t xml:space="preserve">Мероприятие 1.1.Проведение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</si>
  <si>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Комитета.
</t>
  </si>
  <si>
    <r>
      <t xml:space="preserve">Мероприятие1.8.
</t>
    </r>
    <r>
      <rPr>
        <sz val="10"/>
        <color theme="1"/>
        <rFont val="Arial"/>
        <family val="2"/>
        <charset val="204"/>
      </rPr>
      <t>Мероприятия по охране труда</t>
    </r>
  </si>
  <si>
    <t>Обоснование объемов финансовых ресурсов, необходимых для реализации мероприятий подпрограмм</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</si>
  <si>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
</t>
  </si>
  <si>
    <t>Средства Бюджета Московской области,Рузского городского округа</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</si>
  <si>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</si>
  <si>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</si>
  <si>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</si>
  <si>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</si>
  <si>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</si>
  <si>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</si>
  <si>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</si>
  <si>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</si>
  <si>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</si>
  <si>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</si>
  <si>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</si>
  <si>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2.2.</t>
    </r>
    <r>
      <rPr>
        <sz val="10"/>
        <rFont val="Arial"/>
        <family val="2"/>
        <charset val="204"/>
      </rPr>
      <t xml:space="preserve">  Проведение ремонтных работ футбольного поля по адресу: п. Тучково ул. Новая дом 17.</t>
    </r>
  </si>
  <si>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</si>
  <si>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t xml:space="preserve">Мероприятие 2.2. </t>
    </r>
    <r>
      <rPr>
        <sz val="10"/>
        <rFont val="Arial"/>
        <family val="2"/>
        <charset val="204"/>
      </rPr>
      <t>Проведение ремонтных работ футбольного поля по адресу: п. Тучково, ул. Новая дом 17.</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</si>
  <si>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</si>
  <si>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 ; Зск - затраты на приобретение электрического оборудования, приобретение почтового ящика, диодные светильники, прожектор. 
</t>
  </si>
  <si>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</si>
  <si>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Выполнение ремонтных работ , приобретение основных средств, оплата сметы, мособлэкспертиза, технадзор.</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</si>
  <si>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</si>
  <si>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</si>
  <si>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</si>
  <si>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</si>
  <si>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</si>
  <si>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</si>
  <si>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</si>
  <si>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</si>
  <si>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датчики уровня жидкостей бассейна, датчик хлора без корпуса.
</t>
  </si>
  <si>
    <t>Затраты на приобретение услуг и  использование местной, междугородней, международной телефонной  и сотовой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</si>
  <si>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 xml:space="preserve">Затраты на приобретение услуг сотовой связи,   информационно-телекоммуникационной сети "Интернет", подключение к сети интернет,  Приобретение картриджей; Приобретение компьютеров и принтеров; Гарант, програмное обеспечение, офис, крипто-про, касперский, ремонт и настройка компьютеров, обслуживание сайта.
</t>
  </si>
  <si>
    <t xml:space="preserve">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района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баннера,  вода.      
</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</si>
  <si>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замена счетчиков тепловой 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</si>
  <si>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ТО приборов учета тепловой энергии, промывка расходомеров, замена счетчиков учета.</t>
  </si>
  <si>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</si>
  <si>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r>
      <rPr>
        <b/>
        <sz val="10"/>
        <color theme="1"/>
        <rFont val="Arial"/>
        <family val="2"/>
        <charset val="204"/>
      </rPr>
      <t>Мероприятие 1.10.</t>
    </r>
    <r>
      <rPr>
        <sz val="10"/>
        <color theme="1"/>
        <rFont val="Arial"/>
        <family val="2"/>
        <charset val="204"/>
      </rPr>
      <t xml:space="preserve">
Мероприятия по охране труда</t>
    </r>
  </si>
  <si>
    <r>
      <t xml:space="preserve">Мероприятие 1.9 </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t>
    </r>
  </si>
  <si>
    <r>
      <t xml:space="preserve">Мероприятие 1.10.
</t>
    </r>
    <r>
      <rPr>
        <sz val="10"/>
        <color theme="1"/>
        <rFont val="Arial"/>
        <family val="2"/>
        <charset val="204"/>
      </rPr>
      <t xml:space="preserve">Мероприятия по охране труда
</t>
    </r>
  </si>
  <si>
    <t xml:space="preserve">В пределах выделенных средств. </t>
  </si>
  <si>
    <t xml:space="preserve">Объем финансирования рассчитывается исходя из количества сотрудников необходимым прохождение медицинского осмотра по графику, а также специальной оценки труда по средней цене  КП и  заключения контрактов. </t>
  </si>
  <si>
    <t>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</si>
  <si>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t>1.17.</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</si>
  <si>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</si>
  <si>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</si>
  <si>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Эффективности взаимодействия органов исполнительной власти субъектов
Российской Федерации (органов местного самоуправления) и СО НКОв
вопросах оказания услуг (работ) населению в сфере физической культуры и
спортапосредством систематизации существующей нормативно-правовой
базы, методических основ и регионального опыта.</t>
  </si>
  <si>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приобретение вычислительной и офисной техники, подключение к сети интернет.
</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</si>
  <si>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экипировка,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 лопаты для уборки снега, движок для уборки снега, спецодежда, инвентарь для уборки.</t>
  </si>
  <si>
    <t>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материальные запасы с логотопом ГТО; спортивные костюмы; баннеры ГТО; стойки "СтартФиниш", виндеры (флаги ГТО), роллерные стенды ГТО, секундомеры, гири, помост для поднятия гири, канаты для перетягивания, линеки для прыжков, маркеры для разметки, скамьи ГТО для пресса, тумбы для гибкости, станки для отжимания (с счетчиком), низкие перекладины, дорожка для прыжков с места</t>
  </si>
  <si>
    <t>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счетчиков учета, обслуживание,  ремонт газонокосилок, триммеров, садовых тракторов, снегоходов и прочей техники.</t>
  </si>
  <si>
    <t>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дезинсекция (клещевая обработка),экипировка (спортивная форма),спортивный инвентарь, краска,приобретение электротоваров (электрический щит, провод СИП, кабель, реле времени, распаечная коробка, провода, многоканальный блок, контактор), лопата (снеговая, совковая, штыковая), грабли, рукав пожарный, движок для снега, ледокол.</t>
  </si>
  <si>
    <t xml:space="preserve">Затраты на приобретение услуг сотовой связи,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радиотелефон, ремонт, настройка и обслуживание компьютеров.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</si>
</sst>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378">
    <xf numFmtId="0" fontId="0" fillId="0" borderId="0" xfId="0"/>
    <xf numFmtId="0" fontId="3" fillId="0" borderId="0" xfId="0" applyFont="1"/>
    <xf numFmtId="0" fontId="7" fillId="3" borderId="1" xfId="0" applyFont="1" applyFill="1" applyBorder="1" applyAlignment="1">
      <alignment horizontal="left" vertical="center" wrapText="1"/>
    </xf>
    <xf numFmtId="165" fontId="8"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3" fillId="0" borderId="4"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165" fontId="3" fillId="3"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165" fontId="4" fillId="3" borderId="1" xfId="0" applyNumberFormat="1" applyFont="1" applyFill="1" applyBorder="1" applyAlignment="1">
      <alignment horizontal="center"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3" fillId="0" borderId="0" xfId="0" applyFont="1" applyAlignment="1">
      <alignment horizontal="left"/>
    </xf>
    <xf numFmtId="0" fontId="10" fillId="0" borderId="1" xfId="0" applyFont="1" applyBorder="1" applyAlignment="1">
      <alignment horizontal="center" vertical="center" wrapText="1"/>
    </xf>
    <xf numFmtId="0" fontId="11" fillId="0" borderId="0" xfId="0" applyFont="1" applyBorder="1" applyAlignment="1">
      <alignment vertical="center" wrapText="1"/>
    </xf>
    <xf numFmtId="0" fontId="12" fillId="0" borderId="1" xfId="0" applyFont="1" applyBorder="1" applyAlignment="1">
      <alignment horizontal="center" vertical="center" wrapText="1"/>
    </xf>
    <xf numFmtId="0" fontId="14" fillId="0" borderId="0" xfId="0" applyFont="1" applyAlignment="1">
      <alignment horizontal="right" vertical="center"/>
    </xf>
    <xf numFmtId="0" fontId="3" fillId="0" borderId="0" xfId="0" applyFont="1" applyAlignment="1">
      <alignment horizontal="center" vertical="center"/>
    </xf>
    <xf numFmtId="0" fontId="10" fillId="0" borderId="1" xfId="0" applyFont="1" applyBorder="1" applyAlignment="1">
      <alignment horizontal="center" vertical="center" wrapText="1"/>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0" xfId="0"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2" fillId="0" borderId="0" xfId="0" applyFont="1" applyAlignment="1">
      <alignment horizontal="center" vertical="center"/>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4" fillId="0" borderId="0" xfId="0" applyFont="1" applyAlignment="1">
      <alignment horizontal="center" vertical="center"/>
    </xf>
    <xf numFmtId="0" fontId="10" fillId="0" borderId="1" xfId="0" applyFont="1" applyFill="1" applyBorder="1" applyAlignment="1">
      <alignment horizontal="left" vertical="center" wrapText="1"/>
    </xf>
    <xf numFmtId="0" fontId="13" fillId="0" borderId="4" xfId="0" applyFont="1" applyBorder="1" applyAlignment="1">
      <alignment horizontal="center"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3" fontId="13" fillId="0" borderId="4" xfId="0" applyNumberFormat="1" applyFont="1" applyBorder="1" applyAlignment="1">
      <alignment horizontal="center" vertical="center" wrapText="1"/>
    </xf>
    <xf numFmtId="0" fontId="13" fillId="0" borderId="4" xfId="0"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4" fontId="11" fillId="0" borderId="0" xfId="0" applyNumberFormat="1" applyFont="1"/>
    <xf numFmtId="165" fontId="12"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10" fillId="0" borderId="0" xfId="0" applyNumberFormat="1" applyFont="1" applyAlignment="1">
      <alignment horizontal="right" vertical="center"/>
    </xf>
    <xf numFmtId="3" fontId="1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12" fillId="0" borderId="1" xfId="0" applyFont="1" applyFill="1" applyBorder="1" applyAlignment="1">
      <alignment vertical="center" wrapText="1"/>
    </xf>
    <xf numFmtId="0" fontId="10" fillId="0" borderId="11" xfId="0" applyFont="1" applyFill="1" applyBorder="1" applyAlignment="1">
      <alignment vertical="center" wrapText="1"/>
    </xf>
    <xf numFmtId="165" fontId="11" fillId="0" borderId="0" xfId="0" applyNumberFormat="1" applyFont="1" applyFill="1"/>
    <xf numFmtId="0" fontId="17" fillId="0" borderId="1" xfId="0" applyFont="1" applyFill="1" applyBorder="1" applyAlignment="1">
      <alignment vertical="center" wrapText="1"/>
    </xf>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pplyAlignment="1">
      <alignment vertical="top" wrapText="1"/>
    </xf>
    <xf numFmtId="4" fontId="14" fillId="0" borderId="1" xfId="0" applyNumberFormat="1" applyFont="1" applyBorder="1" applyAlignment="1">
      <alignment horizontal="center" vertical="center" wrapText="1"/>
    </xf>
    <xf numFmtId="4" fontId="10" fillId="0" borderId="0" xfId="0" applyNumberFormat="1" applyFont="1" applyAlignment="1">
      <alignment horizontal="right"/>
    </xf>
    <xf numFmtId="4" fontId="12" fillId="0" borderId="1" xfId="0" applyNumberFormat="1" applyFont="1" applyFill="1" applyBorder="1" applyAlignment="1">
      <alignment horizontal="center" vertical="center" wrapText="1"/>
    </xf>
    <xf numFmtId="4" fontId="12" fillId="0" borderId="1" xfId="0" applyNumberFormat="1" applyFont="1" applyBorder="1" applyAlignment="1" applyProtection="1">
      <alignment horizontal="center" vertical="center" wrapText="1"/>
    </xf>
    <xf numFmtId="4" fontId="12" fillId="0" borderId="1"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3" fillId="3"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3" fillId="0" borderId="0" xfId="0" applyFont="1" applyFill="1" applyAlignment="1">
      <alignment horizontal="center"/>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6" fillId="0" borderId="0" xfId="0" applyFont="1" applyAlignment="1">
      <alignment horizontal="center" vertical="center"/>
    </xf>
    <xf numFmtId="0" fontId="12" fillId="0" borderId="0" xfId="0" applyFont="1" applyAlignment="1">
      <alignment horizontal="center" vertical="center"/>
    </xf>
    <xf numFmtId="4" fontId="10" fillId="0" borderId="11" xfId="0" applyNumberFormat="1" applyFont="1" applyBorder="1" applyAlignment="1">
      <alignment horizontal="center" vertical="top" wrapText="1"/>
    </xf>
    <xf numFmtId="4" fontId="10" fillId="0" borderId="12" xfId="0" applyNumberFormat="1" applyFont="1" applyBorder="1" applyAlignment="1">
      <alignment horizontal="center" vertical="top"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6" fillId="0" borderId="0" xfId="0" applyFont="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top"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0" xfId="0" applyFont="1" applyAlignment="1">
      <alignment horizontal="right"/>
    </xf>
    <xf numFmtId="0" fontId="10" fillId="0" borderId="0" xfId="0" applyFont="1" applyAlignment="1">
      <alignment horizontal="center"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4" fontId="12" fillId="0" borderId="11" xfId="0" applyNumberFormat="1" applyFont="1" applyBorder="1" applyAlignment="1">
      <alignment horizontal="center" vertical="center" wrapText="1"/>
    </xf>
    <xf numFmtId="4" fontId="12" fillId="0" borderId="12"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5" xfId="0" applyFont="1" applyBorder="1" applyAlignment="1">
      <alignment horizontal="left"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2" fillId="0" borderId="8" xfId="0" applyFont="1" applyBorder="1" applyAlignment="1">
      <alignment horizontal="center" vertical="center"/>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1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vertical="top" wrapText="1"/>
    </xf>
    <xf numFmtId="4" fontId="10" fillId="0" borderId="11"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49" fontId="12" fillId="0" borderId="12"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top" wrapText="1"/>
    </xf>
    <xf numFmtId="0" fontId="12" fillId="3" borderId="1"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0" borderId="12" xfId="0" applyFont="1" applyBorder="1" applyAlignment="1">
      <alignment horizontal="center" vertical="center"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0" fillId="2" borderId="1" xfId="0" applyFont="1" applyFill="1" applyBorder="1" applyAlignment="1">
      <alignment vertical="center" wrapText="1"/>
    </xf>
    <xf numFmtId="4" fontId="4" fillId="2" borderId="11"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21" fillId="3" borderId="1" xfId="0" applyFont="1" applyFill="1" applyBorder="1" applyAlignment="1">
      <alignment vertical="center" wrapText="1"/>
    </xf>
    <xf numFmtId="0" fontId="17" fillId="2" borderId="1" xfId="0" applyFont="1" applyFill="1" applyBorder="1" applyAlignment="1">
      <alignment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4" fillId="0" borderId="0" xfId="0" applyFont="1" applyAlignment="1">
      <alignment horizontal="center" vertical="center"/>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0" fillId="0" borderId="11" xfId="0" applyFont="1" applyFill="1" applyBorder="1" applyAlignment="1">
      <alignment vertical="top" wrapText="1"/>
    </xf>
    <xf numFmtId="4" fontId="3" fillId="0" borderId="1" xfId="0" applyNumberFormat="1" applyFont="1" applyBorder="1" applyAlignment="1">
      <alignment horizontal="center" vertical="center" wrapText="1"/>
    </xf>
    <xf numFmtId="0" fontId="10" fillId="0" borderId="11"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0" fillId="0" borderId="1" xfId="0" applyFont="1" applyBorder="1" applyAlignment="1">
      <alignment vertical="top"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 fontId="10" fillId="0" borderId="1" xfId="0" applyNumberFormat="1" applyFont="1" applyBorder="1" applyAlignment="1">
      <alignment horizontal="center" vertical="top" wrapText="1"/>
    </xf>
    <xf numFmtId="0" fontId="12" fillId="0" borderId="1" xfId="0" applyFont="1" applyBorder="1" applyAlignment="1">
      <alignment vertical="center" wrapText="1"/>
    </xf>
    <xf numFmtId="0" fontId="12" fillId="0" borderId="0"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zoomScale="80" zoomScaleNormal="80" zoomScaleSheetLayoutView="70" zoomScalePageLayoutView="50" workbookViewId="0">
      <selection activeCell="D34" sqref="D34"/>
    </sheetView>
  </sheetViews>
  <sheetFormatPr defaultRowHeight="15" x14ac:dyDescent="0.2"/>
  <cols>
    <col min="1" max="1" width="80.42578125" style="54" customWidth="1"/>
    <col min="2" max="3" width="24.42578125" style="54" customWidth="1"/>
    <col min="4" max="7" width="24.42578125" style="1" customWidth="1"/>
    <col min="8" max="16384" width="9.140625" style="1"/>
  </cols>
  <sheetData>
    <row r="1" spans="1:7" x14ac:dyDescent="0.2">
      <c r="A1" s="61" t="s">
        <v>20</v>
      </c>
      <c r="B1" s="62"/>
      <c r="C1" s="62"/>
      <c r="D1" s="62"/>
      <c r="E1" s="185" t="s">
        <v>66</v>
      </c>
      <c r="F1" s="185"/>
      <c r="G1" s="185"/>
    </row>
    <row r="2" spans="1:7" x14ac:dyDescent="0.2">
      <c r="A2" s="61"/>
      <c r="B2" s="62"/>
      <c r="C2" s="62"/>
      <c r="D2" s="62"/>
      <c r="E2" s="185" t="s">
        <v>307</v>
      </c>
      <c r="F2" s="185"/>
      <c r="G2" s="185"/>
    </row>
    <row r="3" spans="1:7" x14ac:dyDescent="0.2">
      <c r="A3" s="61"/>
      <c r="B3" s="62"/>
      <c r="C3" s="62"/>
      <c r="D3" s="62"/>
      <c r="E3" s="185" t="s">
        <v>67</v>
      </c>
      <c r="F3" s="185"/>
      <c r="G3" s="185"/>
    </row>
    <row r="4" spans="1:7" x14ac:dyDescent="0.2">
      <c r="A4" s="63"/>
      <c r="B4" s="62"/>
      <c r="C4" s="62"/>
      <c r="D4" s="62"/>
      <c r="E4" s="186" t="s">
        <v>244</v>
      </c>
      <c r="F4" s="186"/>
      <c r="G4" s="186"/>
    </row>
    <row r="5" spans="1:7" x14ac:dyDescent="0.2">
      <c r="A5" s="61"/>
      <c r="B5" s="62"/>
      <c r="C5" s="62"/>
      <c r="D5" s="62"/>
      <c r="E5" s="62"/>
      <c r="F5" s="62"/>
      <c r="G5" s="62"/>
    </row>
    <row r="6" spans="1:7" x14ac:dyDescent="0.2">
      <c r="A6" s="61"/>
      <c r="B6" s="62"/>
      <c r="C6" s="62"/>
      <c r="D6" s="62"/>
      <c r="E6" s="62"/>
      <c r="F6" s="62"/>
      <c r="G6" s="62"/>
    </row>
    <row r="7" spans="1:7" x14ac:dyDescent="0.2">
      <c r="A7" s="61"/>
      <c r="B7" s="62"/>
      <c r="C7" s="62"/>
      <c r="D7" s="62"/>
      <c r="E7" s="62"/>
      <c r="F7" s="62"/>
      <c r="G7" s="62"/>
    </row>
    <row r="8" spans="1:7" ht="142.5" customHeight="1" x14ac:dyDescent="0.2">
      <c r="A8" s="169"/>
      <c r="B8" s="169"/>
      <c r="C8" s="169"/>
      <c r="D8" s="169"/>
      <c r="E8" s="169"/>
      <c r="F8" s="169"/>
      <c r="G8" s="169"/>
    </row>
    <row r="9" spans="1:7" ht="129.75" customHeight="1" x14ac:dyDescent="0.2">
      <c r="A9" s="61"/>
      <c r="B9" s="187"/>
      <c r="C9" s="187"/>
      <c r="D9" s="187"/>
      <c r="E9" s="62"/>
      <c r="F9" s="62"/>
      <c r="G9" s="62"/>
    </row>
    <row r="10" spans="1:7" x14ac:dyDescent="0.2">
      <c r="A10" s="61"/>
      <c r="B10" s="62"/>
      <c r="C10" s="62"/>
      <c r="D10" s="62"/>
      <c r="E10" s="62"/>
      <c r="F10" s="62"/>
      <c r="G10" s="62"/>
    </row>
    <row r="11" spans="1:7" x14ac:dyDescent="0.2">
      <c r="A11" s="61"/>
      <c r="B11" s="62"/>
      <c r="C11" s="62"/>
      <c r="D11" s="62"/>
      <c r="E11" s="62"/>
      <c r="F11" s="62"/>
      <c r="G11" s="62"/>
    </row>
    <row r="12" spans="1:7" ht="37.5" customHeight="1" x14ac:dyDescent="0.2">
      <c r="A12" s="170" t="s">
        <v>121</v>
      </c>
      <c r="B12" s="170"/>
      <c r="C12" s="170"/>
      <c r="D12" s="170"/>
      <c r="E12" s="170"/>
      <c r="F12" s="170"/>
      <c r="G12" s="170"/>
    </row>
    <row r="13" spans="1:7" ht="48.75" customHeight="1" x14ac:dyDescent="0.2">
      <c r="A13" s="172" t="s">
        <v>129</v>
      </c>
      <c r="B13" s="172"/>
      <c r="C13" s="172"/>
      <c r="D13" s="172"/>
      <c r="E13" s="172"/>
      <c r="F13" s="172"/>
      <c r="G13" s="172"/>
    </row>
    <row r="14" spans="1:7" ht="52.5" customHeight="1" x14ac:dyDescent="0.2">
      <c r="A14" s="172"/>
      <c r="B14" s="172"/>
      <c r="C14" s="172"/>
      <c r="D14" s="172"/>
      <c r="E14" s="172"/>
      <c r="F14" s="172"/>
      <c r="G14" s="172"/>
    </row>
    <row r="15" spans="1:7" ht="86.25" hidden="1" customHeight="1" x14ac:dyDescent="0.2">
      <c r="A15" s="62"/>
      <c r="B15" s="62"/>
      <c r="C15" s="62"/>
      <c r="D15" s="62"/>
      <c r="E15" s="62"/>
      <c r="F15" s="62"/>
      <c r="G15" s="62"/>
    </row>
    <row r="16" spans="1:7" hidden="1" x14ac:dyDescent="0.2">
      <c r="A16" s="64"/>
      <c r="B16" s="62"/>
      <c r="C16" s="62"/>
      <c r="D16" s="62"/>
      <c r="E16" s="62"/>
      <c r="F16" s="62"/>
      <c r="G16" s="62"/>
    </row>
    <row r="17" spans="1:11" ht="189.75" customHeight="1" x14ac:dyDescent="0.2">
      <c r="A17" s="61"/>
      <c r="B17" s="62"/>
      <c r="C17" s="62"/>
      <c r="D17" s="62"/>
      <c r="E17" s="62"/>
      <c r="F17" s="62"/>
      <c r="G17" s="62"/>
    </row>
    <row r="18" spans="1:11" s="5" customFormat="1" ht="14.25" x14ac:dyDescent="0.2">
      <c r="A18" s="183" t="s">
        <v>0</v>
      </c>
      <c r="B18" s="183"/>
      <c r="C18" s="183"/>
      <c r="D18" s="183"/>
      <c r="E18" s="183"/>
      <c r="F18" s="183"/>
      <c r="G18" s="183"/>
      <c r="H18" s="12"/>
      <c r="I18" s="12"/>
      <c r="J18" s="12"/>
      <c r="K18" s="75"/>
    </row>
    <row r="19" spans="1:11" s="5" customFormat="1" ht="14.25" x14ac:dyDescent="0.2">
      <c r="A19" s="184" t="s">
        <v>124</v>
      </c>
      <c r="B19" s="184"/>
      <c r="C19" s="184"/>
      <c r="D19" s="184"/>
      <c r="E19" s="184"/>
      <c r="F19" s="184"/>
      <c r="G19" s="184"/>
      <c r="H19" s="16"/>
      <c r="I19" s="16"/>
      <c r="J19" s="16"/>
      <c r="K19" s="76"/>
    </row>
    <row r="20" spans="1:11" s="5" customFormat="1" ht="14.25" x14ac:dyDescent="0.2">
      <c r="A20" s="183" t="s">
        <v>133</v>
      </c>
      <c r="B20" s="183"/>
      <c r="C20" s="183"/>
      <c r="D20" s="183"/>
      <c r="E20" s="183"/>
      <c r="F20" s="183"/>
      <c r="G20" s="183"/>
      <c r="H20" s="12"/>
      <c r="I20" s="12"/>
      <c r="J20" s="12"/>
      <c r="K20" s="75"/>
    </row>
    <row r="21" spans="1:11" ht="42" customHeight="1" x14ac:dyDescent="0.2">
      <c r="A21" s="171" t="s">
        <v>122</v>
      </c>
      <c r="B21" s="171"/>
      <c r="C21" s="171"/>
      <c r="D21" s="171"/>
      <c r="E21" s="171"/>
      <c r="F21" s="171"/>
      <c r="G21" s="171"/>
    </row>
    <row r="22" spans="1:11" ht="15.75" customHeight="1" x14ac:dyDescent="0.2">
      <c r="A22" s="179" t="s">
        <v>129</v>
      </c>
      <c r="B22" s="179"/>
      <c r="C22" s="179"/>
      <c r="D22" s="179"/>
      <c r="E22" s="179"/>
      <c r="F22" s="179"/>
      <c r="G22" s="179"/>
    </row>
    <row r="23" spans="1:11" ht="15.75" customHeight="1" x14ac:dyDescent="0.2">
      <c r="A23" s="179"/>
      <c r="B23" s="179"/>
      <c r="C23" s="179"/>
      <c r="D23" s="179"/>
      <c r="E23" s="179"/>
      <c r="F23" s="179"/>
      <c r="G23" s="179"/>
    </row>
    <row r="24" spans="1:11" ht="60.75" customHeight="1" x14ac:dyDescent="0.2">
      <c r="A24" s="55" t="s">
        <v>21</v>
      </c>
      <c r="B24" s="168" t="s">
        <v>131</v>
      </c>
      <c r="C24" s="168"/>
      <c r="D24" s="168"/>
      <c r="E24" s="168"/>
      <c r="F24" s="168"/>
      <c r="G24" s="168"/>
    </row>
    <row r="25" spans="1:11" ht="56.25" customHeight="1" x14ac:dyDescent="0.2">
      <c r="A25" s="55" t="s">
        <v>130</v>
      </c>
      <c r="B25" s="173" t="s">
        <v>213</v>
      </c>
      <c r="C25" s="174"/>
      <c r="D25" s="174"/>
      <c r="E25" s="174"/>
      <c r="F25" s="174"/>
      <c r="G25" s="175"/>
    </row>
    <row r="26" spans="1:11" ht="135.75" customHeight="1" x14ac:dyDescent="0.2">
      <c r="A26" s="55" t="s">
        <v>22</v>
      </c>
      <c r="B26" s="176" t="s">
        <v>115</v>
      </c>
      <c r="C26" s="177"/>
      <c r="D26" s="177"/>
      <c r="E26" s="177"/>
      <c r="F26" s="177"/>
      <c r="G26" s="178"/>
    </row>
    <row r="27" spans="1:11" ht="39.75" customHeight="1" x14ac:dyDescent="0.2">
      <c r="A27" s="180" t="s">
        <v>23</v>
      </c>
      <c r="B27" s="168" t="s">
        <v>68</v>
      </c>
      <c r="C27" s="168"/>
      <c r="D27" s="168"/>
      <c r="E27" s="168"/>
      <c r="F27" s="168"/>
      <c r="G27" s="168"/>
    </row>
    <row r="28" spans="1:11" ht="39.75" customHeight="1" x14ac:dyDescent="0.2">
      <c r="A28" s="181"/>
      <c r="B28" s="168" t="s">
        <v>77</v>
      </c>
      <c r="C28" s="168"/>
      <c r="D28" s="168"/>
      <c r="E28" s="168"/>
      <c r="F28" s="168"/>
      <c r="G28" s="168"/>
    </row>
    <row r="29" spans="1:11" ht="35.25" customHeight="1" x14ac:dyDescent="0.2">
      <c r="A29" s="182"/>
      <c r="B29" s="168" t="s">
        <v>78</v>
      </c>
      <c r="C29" s="168"/>
      <c r="D29" s="168"/>
      <c r="E29" s="168"/>
      <c r="F29" s="168"/>
      <c r="G29" s="168"/>
    </row>
    <row r="30" spans="1:11" ht="57.75" customHeight="1" x14ac:dyDescent="0.2">
      <c r="A30" s="55" t="s">
        <v>55</v>
      </c>
      <c r="B30" s="167" t="s">
        <v>25</v>
      </c>
      <c r="C30" s="167"/>
      <c r="D30" s="167"/>
      <c r="E30" s="167"/>
      <c r="F30" s="167"/>
      <c r="G30" s="167"/>
    </row>
    <row r="31" spans="1:11" ht="34.5" customHeight="1" x14ac:dyDescent="0.2">
      <c r="A31" s="55" t="s">
        <v>24</v>
      </c>
      <c r="B31" s="56" t="s">
        <v>26</v>
      </c>
      <c r="C31" s="56" t="s">
        <v>4</v>
      </c>
      <c r="D31" s="56" t="s">
        <v>5</v>
      </c>
      <c r="E31" s="56" t="s">
        <v>102</v>
      </c>
      <c r="F31" s="56" t="s">
        <v>103</v>
      </c>
      <c r="G31" s="56" t="s">
        <v>104</v>
      </c>
    </row>
    <row r="32" spans="1:11" ht="64.5" customHeight="1" x14ac:dyDescent="0.2">
      <c r="A32" s="57" t="s">
        <v>79</v>
      </c>
      <c r="B32" s="28">
        <f>'Прил 7 Перечень мероприятий'!F123</f>
        <v>558119.37533999991</v>
      </c>
      <c r="C32" s="28">
        <f>'Прил 7 Перечень мероприятий'!G123</f>
        <v>117331.33533999998</v>
      </c>
      <c r="D32" s="28">
        <f>'Прил 7 Перечень мероприятий'!H123</f>
        <v>110197.01</v>
      </c>
      <c r="E32" s="28">
        <f>'Прил 7 Перечень мероприятий'!I123</f>
        <v>110197.01</v>
      </c>
      <c r="F32" s="28">
        <f>'Прил 7 Перечень мероприятий'!J123</f>
        <v>110197.01</v>
      </c>
      <c r="G32" s="28">
        <f>'Прил 7 Перечень мероприятий'!K123</f>
        <v>110197.01</v>
      </c>
    </row>
    <row r="33" spans="1:13" ht="58.5" customHeight="1" x14ac:dyDescent="0.2">
      <c r="A33" s="2" t="s">
        <v>12</v>
      </c>
      <c r="B33" s="3">
        <f>'Прил 7 Перечень мероприятий'!F124</f>
        <v>26424.37</v>
      </c>
      <c r="C33" s="3">
        <f>'Прил 7 Перечень мероприятий'!G124</f>
        <v>26424.37</v>
      </c>
      <c r="D33" s="3">
        <f>'Прил 7 Перечень мероприятий'!H124</f>
        <v>0</v>
      </c>
      <c r="E33" s="3">
        <f>'Прил 7 Перечень мероприятий'!I124</f>
        <v>0</v>
      </c>
      <c r="F33" s="3">
        <f>'Прил 7 Перечень мероприятий'!J124</f>
        <v>0</v>
      </c>
      <c r="G33" s="3">
        <f>'Прил 7 Перечень мероприятий'!K124</f>
        <v>0</v>
      </c>
    </row>
    <row r="34" spans="1:13" ht="19.5" customHeight="1" x14ac:dyDescent="0.2">
      <c r="A34" s="55" t="s">
        <v>11</v>
      </c>
      <c r="B34" s="36">
        <f>SUM(B32:B33)</f>
        <v>584543.74533999991</v>
      </c>
      <c r="C34" s="36">
        <f t="shared" ref="C34:G34" si="0">SUM(C32:C33)</f>
        <v>143755.70533999999</v>
      </c>
      <c r="D34" s="4">
        <f t="shared" si="0"/>
        <v>110197.01</v>
      </c>
      <c r="E34" s="4">
        <f t="shared" si="0"/>
        <v>110197.01</v>
      </c>
      <c r="F34" s="4">
        <f t="shared" si="0"/>
        <v>110197.01</v>
      </c>
      <c r="G34" s="4">
        <f t="shared" si="0"/>
        <v>110197.01</v>
      </c>
    </row>
    <row r="35" spans="1:13" ht="336.75" customHeight="1" x14ac:dyDescent="0.2">
      <c r="A35" s="166" t="s">
        <v>217</v>
      </c>
      <c r="B35" s="166"/>
      <c r="C35" s="166"/>
      <c r="D35" s="166"/>
      <c r="E35" s="166"/>
      <c r="F35" s="166"/>
      <c r="G35" s="166"/>
    </row>
    <row r="36" spans="1:13" ht="390" customHeight="1" x14ac:dyDescent="0.2">
      <c r="A36" s="163" t="s">
        <v>189</v>
      </c>
      <c r="B36" s="163"/>
      <c r="C36" s="163"/>
      <c r="D36" s="163"/>
      <c r="E36" s="163"/>
      <c r="F36" s="163"/>
      <c r="G36" s="163"/>
    </row>
    <row r="37" spans="1:13" ht="72" customHeight="1" x14ac:dyDescent="0.2">
      <c r="A37" s="162" t="s">
        <v>190</v>
      </c>
      <c r="B37" s="162"/>
      <c r="C37" s="162"/>
      <c r="D37" s="162"/>
      <c r="E37" s="162"/>
      <c r="F37" s="162"/>
      <c r="G37" s="162"/>
    </row>
    <row r="38" spans="1:13" ht="291" customHeight="1" x14ac:dyDescent="0.2">
      <c r="A38" s="163" t="s">
        <v>191</v>
      </c>
      <c r="B38" s="163"/>
      <c r="C38" s="163"/>
      <c r="D38" s="163"/>
      <c r="E38" s="163"/>
      <c r="F38" s="163"/>
      <c r="G38" s="163"/>
    </row>
    <row r="39" spans="1:13" ht="65.25" customHeight="1" x14ac:dyDescent="0.2">
      <c r="A39" s="163"/>
      <c r="B39" s="163"/>
      <c r="C39" s="163"/>
      <c r="D39" s="163"/>
      <c r="E39" s="163"/>
      <c r="F39" s="163"/>
      <c r="G39" s="163"/>
      <c r="M39" s="47"/>
    </row>
    <row r="40" spans="1:13" ht="73.5" customHeight="1" x14ac:dyDescent="0.2">
      <c r="A40" s="163" t="s">
        <v>192</v>
      </c>
      <c r="B40" s="163"/>
      <c r="C40" s="163"/>
      <c r="D40" s="163"/>
      <c r="E40" s="163"/>
      <c r="F40" s="163"/>
      <c r="G40" s="163"/>
    </row>
    <row r="41" spans="1:13" ht="69" customHeight="1" x14ac:dyDescent="0.2">
      <c r="A41" s="162" t="s">
        <v>95</v>
      </c>
      <c r="B41" s="162"/>
      <c r="C41" s="162"/>
      <c r="D41" s="162"/>
      <c r="E41" s="162"/>
      <c r="F41" s="162"/>
      <c r="G41" s="162"/>
    </row>
    <row r="42" spans="1:13" ht="70.5" customHeight="1" x14ac:dyDescent="0.2">
      <c r="A42" s="162" t="s">
        <v>132</v>
      </c>
      <c r="B42" s="162"/>
      <c r="C42" s="162"/>
      <c r="D42" s="162"/>
      <c r="E42" s="162"/>
      <c r="F42" s="162"/>
      <c r="G42" s="162"/>
    </row>
    <row r="43" spans="1:13" ht="147" customHeight="1" x14ac:dyDescent="0.2">
      <c r="A43" s="162" t="s">
        <v>198</v>
      </c>
      <c r="B43" s="164"/>
      <c r="C43" s="164"/>
      <c r="D43" s="164"/>
      <c r="E43" s="164"/>
      <c r="F43" s="164"/>
      <c r="G43" s="164"/>
    </row>
    <row r="44" spans="1:13" ht="64.5" customHeight="1" x14ac:dyDescent="0.2">
      <c r="A44" s="165" t="s">
        <v>218</v>
      </c>
      <c r="B44" s="162"/>
      <c r="C44" s="162"/>
      <c r="D44" s="162"/>
      <c r="E44" s="162"/>
      <c r="F44" s="162"/>
      <c r="G44" s="162"/>
    </row>
  </sheetData>
  <mergeCells count="30">
    <mergeCell ref="A19:G19"/>
    <mergeCell ref="A20:G20"/>
    <mergeCell ref="E1:G1"/>
    <mergeCell ref="E2:G2"/>
    <mergeCell ref="E3:G3"/>
    <mergeCell ref="E4:G4"/>
    <mergeCell ref="B9:D9"/>
    <mergeCell ref="A35:G35"/>
    <mergeCell ref="A37:G37"/>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41:G41"/>
    <mergeCell ref="A36:G36"/>
    <mergeCell ref="A43:G43"/>
    <mergeCell ref="A44:G44"/>
    <mergeCell ref="A42:G42"/>
    <mergeCell ref="A38:G39"/>
    <mergeCell ref="A40:G40"/>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4" max="6" man="1"/>
    <brk id="37" max="6"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1"/>
  <sheetViews>
    <sheetView topLeftCell="A28" zoomScale="110" zoomScaleNormal="110" zoomScaleSheetLayoutView="90" workbookViewId="0">
      <pane xSplit="1" topLeftCell="B1" activePane="topRight" state="frozen"/>
      <selection activeCell="A17" sqref="A17"/>
      <selection pane="topRight" activeCell="B28" sqref="B28"/>
    </sheetView>
  </sheetViews>
  <sheetFormatPr defaultRowHeight="14.25" x14ac:dyDescent="0.2"/>
  <cols>
    <col min="1" max="1" width="5" style="58" customWidth="1"/>
    <col min="2" max="2" width="39.42578125" style="5" customWidth="1"/>
    <col min="3" max="3" width="15.85546875" style="5" customWidth="1"/>
    <col min="4" max="4" width="12" style="5" customWidth="1"/>
    <col min="5" max="5" width="16" style="58" customWidth="1"/>
    <col min="6" max="10" width="13.140625" style="5" customWidth="1"/>
    <col min="11" max="11" width="16" style="5" customWidth="1"/>
    <col min="12" max="16384" width="9.140625" style="5"/>
  </cols>
  <sheetData>
    <row r="1" spans="1:12" x14ac:dyDescent="0.2">
      <c r="A1" s="183" t="s">
        <v>6</v>
      </c>
      <c r="B1" s="183"/>
      <c r="C1" s="183"/>
      <c r="D1" s="183"/>
      <c r="E1" s="183"/>
      <c r="F1" s="183"/>
      <c r="G1" s="183"/>
      <c r="H1" s="183"/>
      <c r="I1" s="183"/>
      <c r="J1" s="183"/>
      <c r="K1" s="183"/>
    </row>
    <row r="2" spans="1:12" x14ac:dyDescent="0.2">
      <c r="A2" s="184" t="s">
        <v>124</v>
      </c>
      <c r="B2" s="184"/>
      <c r="C2" s="184"/>
      <c r="D2" s="184"/>
      <c r="E2" s="184"/>
      <c r="F2" s="184"/>
      <c r="G2" s="184"/>
      <c r="H2" s="184"/>
      <c r="I2" s="184"/>
      <c r="J2" s="184"/>
      <c r="K2" s="184"/>
    </row>
    <row r="3" spans="1:12" x14ac:dyDescent="0.2">
      <c r="A3" s="183" t="s">
        <v>133</v>
      </c>
      <c r="B3" s="183"/>
      <c r="C3" s="183"/>
      <c r="D3" s="183"/>
      <c r="E3" s="183"/>
      <c r="F3" s="183"/>
      <c r="G3" s="183"/>
      <c r="H3" s="183"/>
      <c r="I3" s="183"/>
      <c r="J3" s="183"/>
      <c r="K3" s="183"/>
    </row>
    <row r="4" spans="1:12" ht="12" customHeight="1" x14ac:dyDescent="0.2">
      <c r="A4" s="82"/>
    </row>
    <row r="5" spans="1:12" x14ac:dyDescent="0.2">
      <c r="A5" s="191" t="s">
        <v>125</v>
      </c>
      <c r="B5" s="191"/>
      <c r="C5" s="191"/>
      <c r="D5" s="191"/>
      <c r="E5" s="191"/>
      <c r="F5" s="191"/>
      <c r="G5" s="191"/>
      <c r="H5" s="191"/>
      <c r="I5" s="191"/>
      <c r="J5" s="191"/>
      <c r="K5" s="191"/>
    </row>
    <row r="6" spans="1:12" x14ac:dyDescent="0.2">
      <c r="A6" s="192" t="s">
        <v>129</v>
      </c>
      <c r="B6" s="192"/>
      <c r="C6" s="192"/>
      <c r="D6" s="192"/>
      <c r="E6" s="192"/>
      <c r="F6" s="192"/>
      <c r="G6" s="192"/>
      <c r="H6" s="192"/>
      <c r="I6" s="192"/>
      <c r="J6" s="192"/>
      <c r="K6" s="192"/>
    </row>
    <row r="7" spans="1:12" ht="11.25" customHeight="1" x14ac:dyDescent="0.2">
      <c r="A7" s="74"/>
    </row>
    <row r="8" spans="1:12" ht="17.25" customHeight="1" x14ac:dyDescent="0.2">
      <c r="A8" s="195" t="s">
        <v>141</v>
      </c>
      <c r="B8" s="196" t="s">
        <v>142</v>
      </c>
      <c r="C8" s="196" t="s">
        <v>143</v>
      </c>
      <c r="D8" s="196" t="s">
        <v>1</v>
      </c>
      <c r="E8" s="195" t="s">
        <v>147</v>
      </c>
      <c r="F8" s="195" t="s">
        <v>146</v>
      </c>
      <c r="G8" s="195"/>
      <c r="H8" s="195"/>
      <c r="I8" s="195"/>
      <c r="J8" s="195"/>
      <c r="K8" s="195" t="s">
        <v>144</v>
      </c>
      <c r="L8" s="71"/>
    </row>
    <row r="9" spans="1:12" ht="87.75" customHeight="1" x14ac:dyDescent="0.2">
      <c r="A9" s="195"/>
      <c r="B9" s="197"/>
      <c r="C9" s="197"/>
      <c r="D9" s="197"/>
      <c r="E9" s="195"/>
      <c r="F9" s="72" t="s">
        <v>4</v>
      </c>
      <c r="G9" s="72" t="s">
        <v>5</v>
      </c>
      <c r="H9" s="72" t="s">
        <v>102</v>
      </c>
      <c r="I9" s="72" t="s">
        <v>103</v>
      </c>
      <c r="J9" s="72" t="s">
        <v>104</v>
      </c>
      <c r="K9" s="195"/>
      <c r="L9" s="8"/>
    </row>
    <row r="10" spans="1:12" x14ac:dyDescent="0.2">
      <c r="A10" s="70">
        <v>1</v>
      </c>
      <c r="B10" s="70">
        <v>2</v>
      </c>
      <c r="C10" s="70">
        <v>3</v>
      </c>
      <c r="D10" s="70">
        <v>4</v>
      </c>
      <c r="E10" s="70">
        <v>5</v>
      </c>
      <c r="F10" s="70">
        <v>6</v>
      </c>
      <c r="G10" s="70">
        <v>7</v>
      </c>
      <c r="H10" s="70">
        <v>8</v>
      </c>
      <c r="I10" s="70">
        <v>9</v>
      </c>
      <c r="J10" s="70">
        <v>10</v>
      </c>
      <c r="K10" s="70">
        <v>11</v>
      </c>
      <c r="L10" s="8"/>
    </row>
    <row r="11" spans="1:12" ht="23.25" customHeight="1" x14ac:dyDescent="0.2">
      <c r="A11" s="198" t="s">
        <v>57</v>
      </c>
      <c r="B11" s="199"/>
      <c r="C11" s="199"/>
      <c r="D11" s="199"/>
      <c r="E11" s="199"/>
      <c r="F11" s="199"/>
      <c r="G11" s="199"/>
      <c r="H11" s="199"/>
      <c r="I11" s="199"/>
      <c r="J11" s="199"/>
      <c r="K11" s="200"/>
      <c r="L11" s="9"/>
    </row>
    <row r="12" spans="1:12" ht="87" customHeight="1" x14ac:dyDescent="0.2">
      <c r="A12" s="77" t="s">
        <v>32</v>
      </c>
      <c r="B12" s="10" t="s">
        <v>172</v>
      </c>
      <c r="C12" s="193" t="s">
        <v>165</v>
      </c>
      <c r="D12" s="70" t="s">
        <v>148</v>
      </c>
      <c r="E12" s="84">
        <v>38.5</v>
      </c>
      <c r="F12" s="7">
        <v>38.5</v>
      </c>
      <c r="G12" s="60">
        <v>40.5</v>
      </c>
      <c r="H12" s="60">
        <v>43.6</v>
      </c>
      <c r="I12" s="60">
        <v>44</v>
      </c>
      <c r="J12" s="60">
        <v>44.2</v>
      </c>
      <c r="K12" s="80"/>
      <c r="L12" s="9"/>
    </row>
    <row r="13" spans="1:12" ht="60.75" customHeight="1" x14ac:dyDescent="0.2">
      <c r="A13" s="77" t="s">
        <v>33</v>
      </c>
      <c r="B13" s="10" t="s">
        <v>150</v>
      </c>
      <c r="C13" s="194"/>
      <c r="D13" s="70" t="s">
        <v>151</v>
      </c>
      <c r="E13" s="91">
        <v>24150</v>
      </c>
      <c r="F13" s="89">
        <f>62845/100*F12</f>
        <v>24195.325000000001</v>
      </c>
      <c r="G13" s="89">
        <f>62845/100*G12</f>
        <v>25452.225000000002</v>
      </c>
      <c r="H13" s="89">
        <f>62845/100*H12</f>
        <v>27400.420000000002</v>
      </c>
      <c r="I13" s="89">
        <f>62845/100*I12</f>
        <v>27651.800000000003</v>
      </c>
      <c r="J13" s="89">
        <f>62845/100*J12</f>
        <v>27777.490000000005</v>
      </c>
      <c r="K13" s="70"/>
      <c r="L13" s="8"/>
    </row>
    <row r="14" spans="1:12" ht="57" customHeight="1" x14ac:dyDescent="0.2">
      <c r="A14" s="77" t="s">
        <v>34</v>
      </c>
      <c r="B14" s="73" t="s">
        <v>152</v>
      </c>
      <c r="C14" s="194"/>
      <c r="D14" s="70" t="s">
        <v>148</v>
      </c>
      <c r="E14" s="92">
        <v>77</v>
      </c>
      <c r="F14" s="80">
        <v>77</v>
      </c>
      <c r="G14" s="80">
        <v>81</v>
      </c>
      <c r="H14" s="80">
        <v>85</v>
      </c>
      <c r="I14" s="80">
        <v>86</v>
      </c>
      <c r="J14" s="80">
        <v>87</v>
      </c>
      <c r="K14" s="80"/>
      <c r="L14" s="8"/>
    </row>
    <row r="15" spans="1:12" ht="69.75" customHeight="1" x14ac:dyDescent="0.2">
      <c r="A15" s="77" t="s">
        <v>73</v>
      </c>
      <c r="B15" s="69" t="s">
        <v>149</v>
      </c>
      <c r="C15" s="194"/>
      <c r="D15" s="70" t="s">
        <v>148</v>
      </c>
      <c r="E15" s="90">
        <v>21</v>
      </c>
      <c r="F15" s="80">
        <v>21</v>
      </c>
      <c r="G15" s="80">
        <v>25.3</v>
      </c>
      <c r="H15" s="80">
        <v>28.9</v>
      </c>
      <c r="I15" s="80">
        <v>29.3</v>
      </c>
      <c r="J15" s="80">
        <v>30</v>
      </c>
      <c r="K15" s="80"/>
      <c r="L15" s="8"/>
    </row>
    <row r="16" spans="1:12" ht="131.25" customHeight="1" x14ac:dyDescent="0.2">
      <c r="A16" s="77" t="s">
        <v>74</v>
      </c>
      <c r="B16" s="69" t="s">
        <v>153</v>
      </c>
      <c r="C16" s="194"/>
      <c r="D16" s="70" t="s">
        <v>148</v>
      </c>
      <c r="E16" s="90">
        <v>30</v>
      </c>
      <c r="F16" s="80">
        <v>30</v>
      </c>
      <c r="G16" s="80">
        <v>30.3</v>
      </c>
      <c r="H16" s="80">
        <v>30.6</v>
      </c>
      <c r="I16" s="80">
        <v>30.9</v>
      </c>
      <c r="J16" s="80">
        <v>31.2</v>
      </c>
      <c r="K16" s="80"/>
      <c r="L16" s="8"/>
    </row>
    <row r="17" spans="1:15" ht="143.25" customHeight="1" x14ac:dyDescent="0.2">
      <c r="A17" s="77" t="s">
        <v>75</v>
      </c>
      <c r="B17" s="69" t="s">
        <v>154</v>
      </c>
      <c r="C17" s="194"/>
      <c r="D17" s="70" t="s">
        <v>148</v>
      </c>
      <c r="E17" s="90">
        <v>50</v>
      </c>
      <c r="F17" s="80">
        <v>50</v>
      </c>
      <c r="G17" s="80">
        <v>50.3</v>
      </c>
      <c r="H17" s="80">
        <v>50.6</v>
      </c>
      <c r="I17" s="80">
        <v>50.9</v>
      </c>
      <c r="J17" s="80">
        <v>51.2</v>
      </c>
      <c r="K17" s="80"/>
      <c r="L17" s="8"/>
    </row>
    <row r="18" spans="1:15" ht="63" customHeight="1" x14ac:dyDescent="0.2">
      <c r="A18" s="77" t="s">
        <v>76</v>
      </c>
      <c r="B18" s="67" t="s">
        <v>155</v>
      </c>
      <c r="C18" s="194"/>
      <c r="D18" s="80" t="s">
        <v>173</v>
      </c>
      <c r="E18" s="93">
        <v>0.9</v>
      </c>
      <c r="F18" s="93">
        <v>0.9</v>
      </c>
      <c r="G18" s="93">
        <v>0.91</v>
      </c>
      <c r="H18" s="93">
        <v>0.92</v>
      </c>
      <c r="I18" s="93">
        <v>0.93</v>
      </c>
      <c r="J18" s="93">
        <v>0.94</v>
      </c>
      <c r="K18" s="80"/>
      <c r="L18" s="8"/>
      <c r="O18" s="94"/>
    </row>
    <row r="19" spans="1:15" ht="34.5" customHeight="1" x14ac:dyDescent="0.2">
      <c r="A19" s="77" t="s">
        <v>118</v>
      </c>
      <c r="B19" s="69" t="s">
        <v>156</v>
      </c>
      <c r="C19" s="194"/>
      <c r="D19" s="70" t="s">
        <v>148</v>
      </c>
      <c r="E19" s="93">
        <v>0.8</v>
      </c>
      <c r="F19" s="93">
        <v>0.8</v>
      </c>
      <c r="G19" s="93">
        <v>0.81</v>
      </c>
      <c r="H19" s="93">
        <v>0.82</v>
      </c>
      <c r="I19" s="93">
        <v>0.83</v>
      </c>
      <c r="J19" s="93">
        <v>0.84</v>
      </c>
      <c r="K19" s="80"/>
      <c r="L19" s="8"/>
    </row>
    <row r="20" spans="1:15" ht="37.5" customHeight="1" x14ac:dyDescent="0.2">
      <c r="A20" s="77" t="s">
        <v>119</v>
      </c>
      <c r="B20" s="69" t="s">
        <v>157</v>
      </c>
      <c r="C20" s="194"/>
      <c r="D20" s="70" t="s">
        <v>3</v>
      </c>
      <c r="E20" s="90">
        <v>1</v>
      </c>
      <c r="F20" s="80">
        <v>1</v>
      </c>
      <c r="G20" s="80">
        <v>1</v>
      </c>
      <c r="H20" s="80">
        <v>1</v>
      </c>
      <c r="I20" s="80">
        <v>1</v>
      </c>
      <c r="J20" s="80">
        <v>1</v>
      </c>
      <c r="K20" s="80"/>
      <c r="L20" s="8"/>
    </row>
    <row r="21" spans="1:15" ht="45" customHeight="1" x14ac:dyDescent="0.2">
      <c r="A21" s="77" t="s">
        <v>166</v>
      </c>
      <c r="B21" s="83" t="s">
        <v>158</v>
      </c>
      <c r="C21" s="194"/>
      <c r="D21" s="70" t="s">
        <v>3</v>
      </c>
      <c r="E21" s="80"/>
      <c r="F21" s="80"/>
      <c r="G21" s="80"/>
      <c r="H21" s="80"/>
      <c r="I21" s="80"/>
      <c r="J21" s="80"/>
      <c r="K21" s="80"/>
      <c r="L21" s="8"/>
    </row>
    <row r="22" spans="1:15" ht="60.75" customHeight="1" x14ac:dyDescent="0.2">
      <c r="A22" s="77" t="s">
        <v>167</v>
      </c>
      <c r="B22" s="68" t="s">
        <v>159</v>
      </c>
      <c r="C22" s="194"/>
      <c r="D22" s="70" t="s">
        <v>3</v>
      </c>
      <c r="E22" s="80">
        <v>1</v>
      </c>
      <c r="F22" s="80">
        <v>1</v>
      </c>
      <c r="G22" s="80">
        <v>0</v>
      </c>
      <c r="H22" s="80">
        <v>0</v>
      </c>
      <c r="I22" s="80">
        <v>0</v>
      </c>
      <c r="J22" s="80">
        <v>0</v>
      </c>
      <c r="K22" s="80"/>
      <c r="L22" s="8"/>
    </row>
    <row r="23" spans="1:15" ht="52.5" customHeight="1" x14ac:dyDescent="0.2">
      <c r="A23" s="77" t="s">
        <v>168</v>
      </c>
      <c r="B23" s="81" t="s">
        <v>160</v>
      </c>
      <c r="C23" s="194"/>
      <c r="D23" s="70" t="s">
        <v>3</v>
      </c>
      <c r="E23" s="80">
        <v>1</v>
      </c>
      <c r="F23" s="80">
        <v>1</v>
      </c>
      <c r="G23" s="80">
        <v>0</v>
      </c>
      <c r="H23" s="80">
        <v>0</v>
      </c>
      <c r="I23" s="80">
        <v>0</v>
      </c>
      <c r="J23" s="80">
        <v>0</v>
      </c>
      <c r="K23" s="80"/>
      <c r="L23" s="8"/>
    </row>
    <row r="24" spans="1:15" ht="42.75" customHeight="1" x14ac:dyDescent="0.2">
      <c r="A24" s="77" t="s">
        <v>169</v>
      </c>
      <c r="B24" s="81" t="s">
        <v>161</v>
      </c>
      <c r="C24" s="194"/>
      <c r="D24" s="70" t="s">
        <v>3</v>
      </c>
      <c r="E24" s="80">
        <v>1</v>
      </c>
      <c r="F24" s="80">
        <v>0</v>
      </c>
      <c r="G24" s="80">
        <v>1</v>
      </c>
      <c r="H24" s="80">
        <v>0</v>
      </c>
      <c r="I24" s="80">
        <v>0</v>
      </c>
      <c r="J24" s="80">
        <v>0</v>
      </c>
      <c r="K24" s="80"/>
      <c r="L24" s="8"/>
    </row>
    <row r="25" spans="1:15" ht="89.25" customHeight="1" x14ac:dyDescent="0.2">
      <c r="A25" s="77" t="s">
        <v>170</v>
      </c>
      <c r="B25" s="81" t="s">
        <v>162</v>
      </c>
      <c r="C25" s="194"/>
      <c r="D25" s="70" t="s">
        <v>148</v>
      </c>
      <c r="E25" s="80">
        <v>8</v>
      </c>
      <c r="F25" s="80">
        <v>8</v>
      </c>
      <c r="G25" s="80">
        <v>8.1999999999999993</v>
      </c>
      <c r="H25" s="80">
        <v>8.5</v>
      </c>
      <c r="I25" s="80">
        <v>8.8000000000000007</v>
      </c>
      <c r="J25" s="80">
        <v>9.1</v>
      </c>
      <c r="K25" s="80"/>
      <c r="L25" s="8"/>
    </row>
    <row r="26" spans="1:15" ht="55.5" customHeight="1" x14ac:dyDescent="0.2">
      <c r="A26" s="77" t="s">
        <v>171</v>
      </c>
      <c r="B26" s="120" t="s">
        <v>163</v>
      </c>
      <c r="C26" s="194"/>
      <c r="D26" s="118" t="s">
        <v>148</v>
      </c>
      <c r="E26" s="119">
        <v>34</v>
      </c>
      <c r="F26" s="119">
        <v>34</v>
      </c>
      <c r="G26" s="119">
        <v>34.5</v>
      </c>
      <c r="H26" s="119">
        <v>34.799999999999997</v>
      </c>
      <c r="I26" s="119">
        <v>35</v>
      </c>
      <c r="J26" s="119">
        <v>35.299999999999997</v>
      </c>
      <c r="K26" s="119"/>
      <c r="L26" s="8"/>
    </row>
    <row r="27" spans="1:15" ht="55.5" customHeight="1" x14ac:dyDescent="0.2">
      <c r="A27" s="77" t="s">
        <v>250</v>
      </c>
      <c r="B27" s="142" t="s">
        <v>251</v>
      </c>
      <c r="C27" s="194"/>
      <c r="D27" s="138" t="s">
        <v>148</v>
      </c>
      <c r="E27" s="139">
        <v>21</v>
      </c>
      <c r="F27" s="139">
        <v>21</v>
      </c>
      <c r="G27" s="139">
        <v>21</v>
      </c>
      <c r="H27" s="139">
        <v>21</v>
      </c>
      <c r="I27" s="139">
        <v>21</v>
      </c>
      <c r="J27" s="139">
        <v>21</v>
      </c>
      <c r="K27" s="139"/>
      <c r="L27" s="8"/>
    </row>
    <row r="28" spans="1:15" ht="55.5" customHeight="1" x14ac:dyDescent="0.2">
      <c r="A28" s="77" t="s">
        <v>353</v>
      </c>
      <c r="B28" s="81" t="s">
        <v>354</v>
      </c>
      <c r="C28" s="194"/>
      <c r="D28" s="70" t="s">
        <v>148</v>
      </c>
      <c r="E28" s="80">
        <v>0</v>
      </c>
      <c r="F28" s="80">
        <v>0</v>
      </c>
      <c r="G28" s="80">
        <v>0</v>
      </c>
      <c r="H28" s="80">
        <v>0</v>
      </c>
      <c r="I28" s="80">
        <v>0</v>
      </c>
      <c r="J28" s="80">
        <v>0</v>
      </c>
      <c r="K28" s="80"/>
      <c r="L28" s="8"/>
    </row>
    <row r="29" spans="1:15" ht="26.25" customHeight="1" x14ac:dyDescent="0.2">
      <c r="A29" s="188" t="s">
        <v>80</v>
      </c>
      <c r="B29" s="189"/>
      <c r="C29" s="189"/>
      <c r="D29" s="189"/>
      <c r="E29" s="189"/>
      <c r="F29" s="189"/>
      <c r="G29" s="189"/>
      <c r="H29" s="189"/>
      <c r="I29" s="189"/>
      <c r="J29" s="190"/>
      <c r="K29" s="87"/>
      <c r="L29" s="49"/>
    </row>
    <row r="30" spans="1:15" ht="104.25" customHeight="1" x14ac:dyDescent="0.2">
      <c r="A30" s="88" t="s">
        <v>32</v>
      </c>
      <c r="B30" s="73" t="s">
        <v>164</v>
      </c>
      <c r="C30" s="66" t="s">
        <v>165</v>
      </c>
      <c r="D30" s="70" t="s">
        <v>148</v>
      </c>
      <c r="E30" s="78">
        <v>100</v>
      </c>
      <c r="F30" s="78">
        <v>100</v>
      </c>
      <c r="G30" s="78">
        <v>100</v>
      </c>
      <c r="H30" s="78">
        <v>100</v>
      </c>
      <c r="I30" s="78">
        <v>100</v>
      </c>
      <c r="J30" s="78">
        <v>100</v>
      </c>
      <c r="K30" s="80"/>
      <c r="L30" s="71"/>
    </row>
    <row r="31" spans="1:15" ht="113.25" customHeight="1" x14ac:dyDescent="0.2">
      <c r="A31" s="88" t="s">
        <v>33</v>
      </c>
      <c r="B31" s="73" t="s">
        <v>105</v>
      </c>
      <c r="C31" s="48"/>
      <c r="D31" s="70" t="s">
        <v>148</v>
      </c>
      <c r="E31" s="78">
        <v>100</v>
      </c>
      <c r="F31" s="78">
        <v>100</v>
      </c>
      <c r="G31" s="78">
        <v>100</v>
      </c>
      <c r="H31" s="78">
        <v>100</v>
      </c>
      <c r="I31" s="78">
        <v>100</v>
      </c>
      <c r="J31" s="78">
        <v>100</v>
      </c>
      <c r="K31" s="80"/>
      <c r="L31" s="8"/>
    </row>
  </sheetData>
  <mergeCells count="15">
    <mergeCell ref="A29:J29"/>
    <mergeCell ref="A1:K1"/>
    <mergeCell ref="A2:K2"/>
    <mergeCell ref="A3:K3"/>
    <mergeCell ref="A5:K5"/>
    <mergeCell ref="A6:K6"/>
    <mergeCell ref="C12:C28"/>
    <mergeCell ref="A8:A9"/>
    <mergeCell ref="E8:E9"/>
    <mergeCell ref="F8:J8"/>
    <mergeCell ref="B8:B9"/>
    <mergeCell ref="C8:C9"/>
    <mergeCell ref="D8:D9"/>
    <mergeCell ref="A11:K11"/>
    <mergeCell ref="K8:K9"/>
  </mergeCells>
  <pageMargins left="0.51181102362204722" right="0.51181102362204722" top="0.74803149606299213" bottom="0.74803149606299213" header="0.31496062992125984" footer="0.31496062992125984"/>
  <pageSetup paperSize="9" scale="80" fitToHeight="0" orientation="landscape" r:id="rId1"/>
  <rowBreaks count="2" manualBreakCount="2">
    <brk id="15" max="10" man="1"/>
    <brk id="2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5"/>
  <sheetViews>
    <sheetView zoomScale="110" zoomScaleNormal="110" workbookViewId="0">
      <selection activeCell="E12" sqref="E12"/>
    </sheetView>
  </sheetViews>
  <sheetFormatPr defaultRowHeight="14.25" x14ac:dyDescent="0.2"/>
  <cols>
    <col min="1" max="1" width="37.28515625" style="5" customWidth="1"/>
    <col min="2" max="2" width="15" style="5" customWidth="1"/>
    <col min="3" max="3" width="9.140625" style="5"/>
    <col min="4" max="4" width="17.5703125" style="5" customWidth="1"/>
    <col min="5" max="5" width="11.7109375" style="5" customWidth="1"/>
    <col min="6" max="7" width="11" style="5" customWidth="1"/>
    <col min="8" max="8" width="10.140625" style="5" customWidth="1"/>
    <col min="9" max="9" width="10.5703125" style="5" customWidth="1"/>
    <col min="10" max="10" width="11" style="5" customWidth="1"/>
    <col min="11" max="16384" width="9.140625" style="5"/>
  </cols>
  <sheetData>
    <row r="1" spans="1:11" ht="18" customHeight="1" x14ac:dyDescent="0.2">
      <c r="A1" s="183" t="s">
        <v>16</v>
      </c>
      <c r="B1" s="183"/>
      <c r="C1" s="183"/>
      <c r="D1" s="183"/>
      <c r="E1" s="183"/>
      <c r="F1" s="183"/>
      <c r="G1" s="183"/>
      <c r="H1" s="183"/>
      <c r="I1" s="183"/>
      <c r="J1" s="183"/>
    </row>
    <row r="2" spans="1:11" x14ac:dyDescent="0.2">
      <c r="A2" s="184" t="s">
        <v>124</v>
      </c>
      <c r="B2" s="184"/>
      <c r="C2" s="184"/>
      <c r="D2" s="184"/>
      <c r="E2" s="184"/>
      <c r="F2" s="184"/>
      <c r="G2" s="184"/>
      <c r="H2" s="184"/>
      <c r="I2" s="184"/>
      <c r="J2" s="184"/>
      <c r="K2" s="12"/>
    </row>
    <row r="3" spans="1:11" x14ac:dyDescent="0.2">
      <c r="A3" s="183" t="s">
        <v>134</v>
      </c>
      <c r="B3" s="183"/>
      <c r="C3" s="183"/>
      <c r="D3" s="183"/>
      <c r="E3" s="183"/>
      <c r="F3" s="183"/>
      <c r="G3" s="183"/>
      <c r="H3" s="183"/>
      <c r="I3" s="183"/>
      <c r="J3" s="183"/>
      <c r="K3" s="12"/>
    </row>
    <row r="4" spans="1:11" x14ac:dyDescent="0.2">
      <c r="A4" s="13"/>
    </row>
    <row r="5" spans="1:11" ht="21" customHeight="1" x14ac:dyDescent="0.2">
      <c r="A5" s="192" t="s">
        <v>65</v>
      </c>
      <c r="B5" s="192"/>
      <c r="C5" s="192"/>
      <c r="D5" s="192"/>
      <c r="E5" s="192"/>
      <c r="F5" s="192"/>
      <c r="G5" s="192"/>
      <c r="H5" s="192"/>
      <c r="I5" s="192"/>
      <c r="J5" s="192"/>
    </row>
    <row r="6" spans="1:11" ht="26.25" customHeight="1" x14ac:dyDescent="0.2">
      <c r="A6" s="207" t="s">
        <v>219</v>
      </c>
      <c r="B6" s="192"/>
      <c r="C6" s="192"/>
      <c r="D6" s="192"/>
      <c r="E6" s="192"/>
      <c r="F6" s="192"/>
      <c r="G6" s="192"/>
      <c r="H6" s="192"/>
      <c r="I6" s="192"/>
      <c r="J6" s="192"/>
    </row>
    <row r="7" spans="1:11" ht="38.25" customHeight="1" x14ac:dyDescent="0.2">
      <c r="A7" s="85" t="s">
        <v>7</v>
      </c>
      <c r="B7" s="204" t="s">
        <v>123</v>
      </c>
      <c r="C7" s="204"/>
      <c r="D7" s="204"/>
      <c r="E7" s="204"/>
      <c r="F7" s="204"/>
      <c r="G7" s="204"/>
      <c r="H7" s="204"/>
      <c r="I7" s="204"/>
      <c r="J7" s="205"/>
    </row>
    <row r="8" spans="1:11" ht="27.75" customHeight="1" x14ac:dyDescent="0.2">
      <c r="A8" s="201" t="s">
        <v>58</v>
      </c>
      <c r="B8" s="206" t="s">
        <v>13</v>
      </c>
      <c r="C8" s="206" t="s">
        <v>14</v>
      </c>
      <c r="D8" s="206"/>
      <c r="E8" s="195" t="s">
        <v>8</v>
      </c>
      <c r="F8" s="195"/>
      <c r="G8" s="195"/>
      <c r="H8" s="195"/>
      <c r="I8" s="195"/>
      <c r="J8" s="195"/>
    </row>
    <row r="9" spans="1:11" ht="27.75" customHeight="1" x14ac:dyDescent="0.2">
      <c r="A9" s="202"/>
      <c r="B9" s="206"/>
      <c r="C9" s="206"/>
      <c r="D9" s="206"/>
      <c r="E9" s="59" t="s">
        <v>9</v>
      </c>
      <c r="F9" s="59" t="s">
        <v>10</v>
      </c>
      <c r="G9" s="59" t="s">
        <v>106</v>
      </c>
      <c r="H9" s="59" t="s">
        <v>107</v>
      </c>
      <c r="I9" s="59" t="s">
        <v>108</v>
      </c>
      <c r="J9" s="59" t="s">
        <v>11</v>
      </c>
    </row>
    <row r="10" spans="1:11" ht="32.25" customHeight="1" x14ac:dyDescent="0.2">
      <c r="A10" s="202"/>
      <c r="B10" s="211" t="s">
        <v>199</v>
      </c>
      <c r="C10" s="208" t="s">
        <v>136</v>
      </c>
      <c r="D10" s="208"/>
      <c r="E10" s="66">
        <f t="shared" ref="E10:I10" si="0">E11+E12+E13</f>
        <v>97626.205289999984</v>
      </c>
      <c r="F10" s="66">
        <f t="shared" si="0"/>
        <v>70354.81</v>
      </c>
      <c r="G10" s="66">
        <f t="shared" si="0"/>
        <v>70354.81</v>
      </c>
      <c r="H10" s="66">
        <f t="shared" si="0"/>
        <v>70354.81</v>
      </c>
      <c r="I10" s="66">
        <f t="shared" si="0"/>
        <v>70354.81</v>
      </c>
      <c r="J10" s="66">
        <f>SUM(J11:J13)</f>
        <v>379045.44529</v>
      </c>
    </row>
    <row r="11" spans="1:11" ht="42" customHeight="1" x14ac:dyDescent="0.2">
      <c r="A11" s="202"/>
      <c r="B11" s="211"/>
      <c r="C11" s="209" t="s">
        <v>79</v>
      </c>
      <c r="D11" s="210"/>
      <c r="E11" s="66">
        <f>'Прил 7 Перечень мероприятий'!G55</f>
        <v>71201.835289999988</v>
      </c>
      <c r="F11" s="66">
        <f>'Прил 7 Перечень мероприятий'!H55</f>
        <v>70354.81</v>
      </c>
      <c r="G11" s="66">
        <f>'Прил 7 Перечень мероприятий'!I55</f>
        <v>70354.81</v>
      </c>
      <c r="H11" s="66">
        <f>'Прил 7 Перечень мероприятий'!J55</f>
        <v>70354.81</v>
      </c>
      <c r="I11" s="66">
        <f>'Прил 7 Перечень мероприятий'!K55</f>
        <v>70354.81</v>
      </c>
      <c r="J11" s="66">
        <f>SUM(E11:I11)</f>
        <v>352621.07529000001</v>
      </c>
    </row>
    <row r="12" spans="1:11" ht="53.25" customHeight="1" x14ac:dyDescent="0.2">
      <c r="A12" s="202"/>
      <c r="B12" s="211"/>
      <c r="C12" s="208" t="s">
        <v>12</v>
      </c>
      <c r="D12" s="208"/>
      <c r="E12" s="66">
        <f>'Прил 7 Перечень мероприятий'!G57</f>
        <v>26424.37</v>
      </c>
      <c r="F12" s="66">
        <v>0</v>
      </c>
      <c r="G12" s="66">
        <v>0</v>
      </c>
      <c r="H12" s="66">
        <v>0</v>
      </c>
      <c r="I12" s="66">
        <v>0</v>
      </c>
      <c r="J12" s="66">
        <f>SUM(E12:I12)</f>
        <v>26424.37</v>
      </c>
    </row>
    <row r="13" spans="1:11" ht="42" customHeight="1" x14ac:dyDescent="0.2">
      <c r="A13" s="203"/>
      <c r="B13" s="211"/>
      <c r="C13" s="208" t="s">
        <v>56</v>
      </c>
      <c r="D13" s="208"/>
      <c r="E13" s="66">
        <v>0</v>
      </c>
      <c r="F13" s="66">
        <v>0</v>
      </c>
      <c r="G13" s="66">
        <v>0</v>
      </c>
      <c r="H13" s="66">
        <v>0</v>
      </c>
      <c r="I13" s="66">
        <v>0</v>
      </c>
      <c r="J13" s="66">
        <f>SUM(E13:I13)</f>
        <v>0</v>
      </c>
    </row>
    <row r="14" spans="1:11" x14ac:dyDescent="0.2">
      <c r="A14" s="8"/>
    </row>
    <row r="15" spans="1:11" x14ac:dyDescent="0.2">
      <c r="A15" s="13"/>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F13" sqref="F13"/>
    </sheetView>
  </sheetViews>
  <sheetFormatPr defaultRowHeight="14.25" x14ac:dyDescent="0.2"/>
  <cols>
    <col min="1" max="1" width="37.7109375" style="15" customWidth="1"/>
    <col min="2" max="2" width="15.85546875" style="15" customWidth="1"/>
    <col min="3" max="3" width="9.140625" style="15"/>
    <col min="4" max="4" width="16" style="15" customWidth="1"/>
    <col min="5" max="5" width="11.7109375" style="15" customWidth="1"/>
    <col min="6" max="7" width="11" style="15" customWidth="1"/>
    <col min="8" max="8" width="10.140625" style="15" customWidth="1"/>
    <col min="9" max="9" width="10.5703125" style="15" customWidth="1"/>
    <col min="10" max="10" width="11" style="15" customWidth="1"/>
    <col min="11" max="16384" width="9.140625" style="15"/>
  </cols>
  <sheetData>
    <row r="1" spans="1:11" x14ac:dyDescent="0.2">
      <c r="A1" s="184" t="s">
        <v>116</v>
      </c>
      <c r="B1" s="184"/>
      <c r="C1" s="184"/>
      <c r="D1" s="184"/>
      <c r="E1" s="184"/>
      <c r="F1" s="184"/>
      <c r="G1" s="184"/>
      <c r="H1" s="184"/>
      <c r="I1" s="184"/>
      <c r="J1" s="184"/>
    </row>
    <row r="2" spans="1:11" x14ac:dyDescent="0.2">
      <c r="A2" s="184" t="s">
        <v>124</v>
      </c>
      <c r="B2" s="184"/>
      <c r="C2" s="184"/>
      <c r="D2" s="184"/>
      <c r="E2" s="184"/>
      <c r="F2" s="184"/>
      <c r="G2" s="184"/>
      <c r="H2" s="184"/>
      <c r="I2" s="184"/>
      <c r="J2" s="184"/>
      <c r="K2" s="16"/>
    </row>
    <row r="3" spans="1:11" ht="15" x14ac:dyDescent="0.2">
      <c r="A3" s="184" t="s">
        <v>135</v>
      </c>
      <c r="B3" s="184"/>
      <c r="C3" s="184"/>
      <c r="D3" s="184"/>
      <c r="E3" s="184"/>
      <c r="F3" s="184"/>
      <c r="G3" s="184"/>
      <c r="H3" s="184"/>
      <c r="I3" s="184"/>
      <c r="J3" s="184"/>
      <c r="K3" s="16"/>
    </row>
    <row r="4" spans="1:11" x14ac:dyDescent="0.2">
      <c r="A4" s="51"/>
    </row>
    <row r="5" spans="1:11" x14ac:dyDescent="0.2">
      <c r="A5" s="191" t="s">
        <v>82</v>
      </c>
      <c r="B5" s="191"/>
      <c r="C5" s="191"/>
      <c r="D5" s="191"/>
      <c r="E5" s="191"/>
      <c r="F5" s="191"/>
      <c r="G5" s="191"/>
      <c r="H5" s="191"/>
      <c r="I5" s="191"/>
      <c r="J5" s="191"/>
    </row>
    <row r="6" spans="1:11" x14ac:dyDescent="0.2">
      <c r="A6" s="216" t="s">
        <v>81</v>
      </c>
      <c r="B6" s="216"/>
      <c r="C6" s="216"/>
      <c r="D6" s="216"/>
      <c r="E6" s="216"/>
      <c r="F6" s="216"/>
      <c r="G6" s="216"/>
      <c r="H6" s="216"/>
      <c r="I6" s="216"/>
      <c r="J6" s="216"/>
    </row>
    <row r="7" spans="1:11" x14ac:dyDescent="0.2">
      <c r="A7" s="18"/>
    </row>
    <row r="8" spans="1:11" s="5" customFormat="1" ht="38.25" customHeight="1" x14ac:dyDescent="0.2">
      <c r="A8" s="85" t="s">
        <v>7</v>
      </c>
      <c r="B8" s="212" t="s">
        <v>123</v>
      </c>
      <c r="C8" s="212"/>
      <c r="D8" s="212"/>
      <c r="E8" s="212"/>
      <c r="F8" s="212"/>
      <c r="G8" s="212"/>
      <c r="H8" s="212"/>
      <c r="I8" s="212"/>
      <c r="J8" s="213"/>
    </row>
    <row r="9" spans="1:11" s="5" customFormat="1" ht="27.75" customHeight="1" x14ac:dyDescent="0.2">
      <c r="A9" s="214" t="s">
        <v>58</v>
      </c>
      <c r="B9" s="206" t="s">
        <v>13</v>
      </c>
      <c r="C9" s="215" t="s">
        <v>14</v>
      </c>
      <c r="D9" s="215"/>
      <c r="E9" s="195" t="s">
        <v>8</v>
      </c>
      <c r="F9" s="195"/>
      <c r="G9" s="195"/>
      <c r="H9" s="195"/>
      <c r="I9" s="195"/>
      <c r="J9" s="195"/>
    </row>
    <row r="10" spans="1:11" s="5" customFormat="1" ht="24" customHeight="1" x14ac:dyDescent="0.2">
      <c r="A10" s="214"/>
      <c r="B10" s="206"/>
      <c r="C10" s="215"/>
      <c r="D10" s="215"/>
      <c r="E10" s="50" t="s">
        <v>9</v>
      </c>
      <c r="F10" s="50" t="s">
        <v>10</v>
      </c>
      <c r="G10" s="50" t="s">
        <v>106</v>
      </c>
      <c r="H10" s="50" t="s">
        <v>107</v>
      </c>
      <c r="I10" s="50" t="s">
        <v>108</v>
      </c>
      <c r="J10" s="50" t="s">
        <v>11</v>
      </c>
    </row>
    <row r="11" spans="1:11" s="5" customFormat="1" ht="34.5" customHeight="1" x14ac:dyDescent="0.2">
      <c r="A11" s="214"/>
      <c r="B11" s="211" t="s">
        <v>199</v>
      </c>
      <c r="C11" s="208" t="s">
        <v>137</v>
      </c>
      <c r="D11" s="208"/>
      <c r="E11" s="66">
        <f>SUM(E12:E14)</f>
        <v>38634.399999999994</v>
      </c>
      <c r="F11" s="66">
        <f t="shared" ref="F11:I11" si="0">SUM(F12:F14)</f>
        <v>33602</v>
      </c>
      <c r="G11" s="66">
        <f t="shared" si="0"/>
        <v>33602</v>
      </c>
      <c r="H11" s="66">
        <f t="shared" si="0"/>
        <v>33602</v>
      </c>
      <c r="I11" s="66">
        <f t="shared" si="0"/>
        <v>33602</v>
      </c>
      <c r="J11" s="66">
        <f>SUM(J12:J14)</f>
        <v>173042.4</v>
      </c>
    </row>
    <row r="12" spans="1:11" s="5" customFormat="1" ht="39.75" customHeight="1" x14ac:dyDescent="0.2">
      <c r="A12" s="214"/>
      <c r="B12" s="211"/>
      <c r="C12" s="208" t="s">
        <v>79</v>
      </c>
      <c r="D12" s="208"/>
      <c r="E12" s="66">
        <f>'Прил 7 Перечень мероприятий'!G95</f>
        <v>38634.399999999994</v>
      </c>
      <c r="F12" s="66">
        <f>'Прил 7 Перечень мероприятий'!H95</f>
        <v>33602</v>
      </c>
      <c r="G12" s="66">
        <f>'Прил 7 Перечень мероприятий'!I95</f>
        <v>33602</v>
      </c>
      <c r="H12" s="66">
        <f>'Прил 7 Перечень мероприятий'!J95</f>
        <v>33602</v>
      </c>
      <c r="I12" s="66">
        <f>'Прил 7 Перечень мероприятий'!K95</f>
        <v>33602</v>
      </c>
      <c r="J12" s="66">
        <f>SUM(E12:I12)</f>
        <v>173042.4</v>
      </c>
    </row>
    <row r="13" spans="1:11" s="5" customFormat="1" ht="49.5" customHeight="1" x14ac:dyDescent="0.2">
      <c r="A13" s="214"/>
      <c r="B13" s="211"/>
      <c r="C13" s="208" t="s">
        <v>12</v>
      </c>
      <c r="D13" s="208"/>
      <c r="E13" s="66">
        <v>0</v>
      </c>
      <c r="F13" s="66">
        <v>0</v>
      </c>
      <c r="G13" s="66">
        <v>0</v>
      </c>
      <c r="H13" s="66">
        <v>0</v>
      </c>
      <c r="I13" s="66">
        <v>0</v>
      </c>
      <c r="J13" s="66">
        <f>SUM(E13:I13)</f>
        <v>0</v>
      </c>
    </row>
    <row r="14" spans="1:11" s="5" customFormat="1" ht="43.5" customHeight="1" x14ac:dyDescent="0.2">
      <c r="A14" s="214"/>
      <c r="B14" s="211"/>
      <c r="C14" s="208" t="s">
        <v>56</v>
      </c>
      <c r="D14" s="208"/>
      <c r="E14" s="66">
        <v>0</v>
      </c>
      <c r="F14" s="66">
        <v>0</v>
      </c>
      <c r="G14" s="66">
        <v>0</v>
      </c>
      <c r="H14" s="66">
        <v>0</v>
      </c>
      <c r="I14" s="66">
        <v>0</v>
      </c>
      <c r="J14" s="66">
        <f>SUM(E14:I14)</f>
        <v>0</v>
      </c>
    </row>
    <row r="15" spans="1:11" x14ac:dyDescent="0.2">
      <c r="A15" s="20"/>
      <c r="B15" s="20"/>
      <c r="C15" s="20"/>
      <c r="D15" s="20"/>
      <c r="E15" s="20"/>
      <c r="F15" s="21"/>
      <c r="G15" s="21"/>
      <c r="H15" s="20"/>
      <c r="I15" s="20"/>
      <c r="J15" s="20"/>
    </row>
    <row r="16" spans="1:11" x14ac:dyDescent="0.2">
      <c r="A16" s="51"/>
    </row>
  </sheetData>
  <mergeCells count="15">
    <mergeCell ref="A1:J1"/>
    <mergeCell ref="A2:J2"/>
    <mergeCell ref="A3:J3"/>
    <mergeCell ref="A5:J5"/>
    <mergeCell ref="A6:J6"/>
    <mergeCell ref="C12:D12"/>
    <mergeCell ref="C13:D13"/>
    <mergeCell ref="B8:J8"/>
    <mergeCell ref="C14:D14"/>
    <mergeCell ref="A9:A14"/>
    <mergeCell ref="B9:B10"/>
    <mergeCell ref="C9:D10"/>
    <mergeCell ref="E9:J9"/>
    <mergeCell ref="B11:B14"/>
    <mergeCell ref="C11:D11"/>
  </mergeCells>
  <pageMargins left="0.51181102362204722" right="0.5118110236220472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G14" sqref="G14"/>
    </sheetView>
  </sheetViews>
  <sheetFormatPr defaultRowHeight="14.25" x14ac:dyDescent="0.2"/>
  <cols>
    <col min="1" max="1" width="37.5703125" style="15" customWidth="1"/>
    <col min="2" max="2" width="15.5703125" style="15" customWidth="1"/>
    <col min="3" max="3" width="9.140625" style="15"/>
    <col min="4" max="4" width="16.140625" style="15" customWidth="1"/>
    <col min="5" max="5" width="11.7109375" style="15" customWidth="1"/>
    <col min="6" max="7" width="11" style="15" customWidth="1"/>
    <col min="8" max="8" width="10.140625" style="15" customWidth="1"/>
    <col min="9" max="9" width="10.5703125" style="15" customWidth="1"/>
    <col min="10" max="10" width="11" style="15" customWidth="1"/>
    <col min="11" max="16384" width="9.140625" style="15"/>
  </cols>
  <sheetData>
    <row r="1" spans="1:11" x14ac:dyDescent="0.2">
      <c r="A1" s="184" t="s">
        <v>17</v>
      </c>
      <c r="B1" s="184"/>
      <c r="C1" s="184"/>
      <c r="D1" s="184"/>
      <c r="E1" s="184"/>
      <c r="F1" s="184"/>
      <c r="G1" s="184"/>
      <c r="H1" s="184"/>
      <c r="I1" s="184"/>
      <c r="J1" s="184"/>
    </row>
    <row r="2" spans="1:11" x14ac:dyDescent="0.2">
      <c r="A2" s="184" t="s">
        <v>124</v>
      </c>
      <c r="B2" s="184"/>
      <c r="C2" s="184"/>
      <c r="D2" s="184"/>
      <c r="E2" s="184"/>
      <c r="F2" s="184"/>
      <c r="G2" s="184"/>
      <c r="H2" s="184"/>
      <c r="I2" s="184"/>
      <c r="J2" s="184"/>
      <c r="K2" s="16"/>
    </row>
    <row r="3" spans="1:11" ht="15" x14ac:dyDescent="0.2">
      <c r="A3" s="184" t="s">
        <v>138</v>
      </c>
      <c r="B3" s="184"/>
      <c r="C3" s="184"/>
      <c r="D3" s="184"/>
      <c r="E3" s="184"/>
      <c r="F3" s="184"/>
      <c r="G3" s="184"/>
      <c r="H3" s="184"/>
      <c r="I3" s="184"/>
      <c r="J3" s="184"/>
      <c r="K3" s="16"/>
    </row>
    <row r="4" spans="1:11" x14ac:dyDescent="0.2">
      <c r="A4" s="17"/>
    </row>
    <row r="5" spans="1:11" x14ac:dyDescent="0.2">
      <c r="A5" s="191" t="s">
        <v>117</v>
      </c>
      <c r="B5" s="191"/>
      <c r="C5" s="191"/>
      <c r="D5" s="191"/>
      <c r="E5" s="191"/>
      <c r="F5" s="191"/>
      <c r="G5" s="191"/>
      <c r="H5" s="191"/>
      <c r="I5" s="191"/>
      <c r="J5" s="191"/>
    </row>
    <row r="6" spans="1:11" x14ac:dyDescent="0.2">
      <c r="A6" s="216" t="s">
        <v>19</v>
      </c>
      <c r="B6" s="216"/>
      <c r="C6" s="216"/>
      <c r="D6" s="216"/>
      <c r="E6" s="216"/>
      <c r="F6" s="216"/>
      <c r="G6" s="216"/>
      <c r="H6" s="216"/>
      <c r="I6" s="216"/>
      <c r="J6" s="216"/>
    </row>
    <row r="7" spans="1:11" x14ac:dyDescent="0.2">
      <c r="A7" s="18"/>
    </row>
    <row r="8" spans="1:11" ht="38.25" customHeight="1" x14ac:dyDescent="0.2">
      <c r="A8" s="86" t="s">
        <v>7</v>
      </c>
      <c r="B8" s="217" t="s">
        <v>123</v>
      </c>
      <c r="C8" s="217"/>
      <c r="D8" s="217"/>
      <c r="E8" s="217"/>
      <c r="F8" s="217"/>
      <c r="G8" s="217"/>
      <c r="H8" s="217"/>
      <c r="I8" s="217"/>
      <c r="J8" s="218"/>
    </row>
    <row r="9" spans="1:11" ht="27.75" customHeight="1" x14ac:dyDescent="0.2">
      <c r="A9" s="220" t="s">
        <v>15</v>
      </c>
      <c r="B9" s="221" t="s">
        <v>13</v>
      </c>
      <c r="C9" s="222" t="s">
        <v>14</v>
      </c>
      <c r="D9" s="222"/>
      <c r="E9" s="223" t="s">
        <v>8</v>
      </c>
      <c r="F9" s="223"/>
      <c r="G9" s="223"/>
      <c r="H9" s="223"/>
      <c r="I9" s="223"/>
      <c r="J9" s="223"/>
    </row>
    <row r="10" spans="1:11" ht="31.5" hidden="1" customHeight="1" x14ac:dyDescent="0.2">
      <c r="A10" s="220"/>
      <c r="B10" s="221"/>
      <c r="C10" s="222"/>
      <c r="D10" s="222"/>
      <c r="E10" s="223"/>
      <c r="F10" s="223"/>
      <c r="G10" s="223"/>
      <c r="H10" s="223"/>
      <c r="I10" s="223"/>
      <c r="J10" s="223"/>
    </row>
    <row r="11" spans="1:11" ht="27.75" customHeight="1" x14ac:dyDescent="0.2">
      <c r="A11" s="220"/>
      <c r="B11" s="221"/>
      <c r="C11" s="222"/>
      <c r="D11" s="222"/>
      <c r="E11" s="19" t="s">
        <v>9</v>
      </c>
      <c r="F11" s="19" t="s">
        <v>10</v>
      </c>
      <c r="G11" s="19" t="s">
        <v>106</v>
      </c>
      <c r="H11" s="19" t="s">
        <v>107</v>
      </c>
      <c r="I11" s="19" t="s">
        <v>108</v>
      </c>
      <c r="J11" s="19" t="s">
        <v>11</v>
      </c>
    </row>
    <row r="12" spans="1:11" ht="46.5" customHeight="1" x14ac:dyDescent="0.2">
      <c r="A12" s="220"/>
      <c r="B12" s="221" t="s">
        <v>199</v>
      </c>
      <c r="C12" s="219" t="s">
        <v>139</v>
      </c>
      <c r="D12" s="219"/>
      <c r="E12" s="143">
        <f t="shared" ref="E12:J12" si="0">E13+E14+E15</f>
        <v>7495.10005</v>
      </c>
      <c r="F12" s="143">
        <f t="shared" si="0"/>
        <v>6240.2</v>
      </c>
      <c r="G12" s="143">
        <f t="shared" si="0"/>
        <v>6240.2</v>
      </c>
      <c r="H12" s="143">
        <f t="shared" si="0"/>
        <v>6240.2</v>
      </c>
      <c r="I12" s="143">
        <f t="shared" si="0"/>
        <v>6240.2</v>
      </c>
      <c r="J12" s="143">
        <f t="shared" si="0"/>
        <v>32455.90005</v>
      </c>
    </row>
    <row r="13" spans="1:11" ht="46.5" customHeight="1" x14ac:dyDescent="0.2">
      <c r="A13" s="220"/>
      <c r="B13" s="221"/>
      <c r="C13" s="219" t="s">
        <v>79</v>
      </c>
      <c r="D13" s="219"/>
      <c r="E13" s="143">
        <f>'Прил 7 Перечень мероприятий'!G121</f>
        <v>7495.10005</v>
      </c>
      <c r="F13" s="143">
        <f>'Прил 7 Перечень мероприятий'!H121</f>
        <v>6240.2</v>
      </c>
      <c r="G13" s="143">
        <f>'Прил 7 Перечень мероприятий'!I121</f>
        <v>6240.2</v>
      </c>
      <c r="H13" s="143">
        <f>'Прил 7 Перечень мероприятий'!J121</f>
        <v>6240.2</v>
      </c>
      <c r="I13" s="143">
        <f>'Прил 7 Перечень мероприятий'!K121</f>
        <v>6240.2</v>
      </c>
      <c r="J13" s="143">
        <f>E13+F13+G13+H13+I13</f>
        <v>32455.90005</v>
      </c>
    </row>
    <row r="14" spans="1:11" ht="45" customHeight="1" x14ac:dyDescent="0.2">
      <c r="A14" s="220"/>
      <c r="B14" s="221"/>
      <c r="C14" s="219" t="s">
        <v>12</v>
      </c>
      <c r="D14" s="219"/>
      <c r="E14" s="143">
        <v>0</v>
      </c>
      <c r="F14" s="143">
        <v>0</v>
      </c>
      <c r="G14" s="143">
        <v>0</v>
      </c>
      <c r="H14" s="143">
        <v>0</v>
      </c>
      <c r="I14" s="143">
        <v>0</v>
      </c>
      <c r="J14" s="143">
        <v>0</v>
      </c>
    </row>
    <row r="15" spans="1:11" ht="48.75" customHeight="1" x14ac:dyDescent="0.2">
      <c r="A15" s="220"/>
      <c r="B15" s="221"/>
      <c r="C15" s="219" t="s">
        <v>56</v>
      </c>
      <c r="D15" s="219"/>
      <c r="E15" s="143">
        <v>0</v>
      </c>
      <c r="F15" s="143">
        <v>0</v>
      </c>
      <c r="G15" s="143">
        <v>0</v>
      </c>
      <c r="H15" s="143">
        <v>0</v>
      </c>
      <c r="I15" s="143">
        <v>0</v>
      </c>
      <c r="J15" s="143">
        <v>0</v>
      </c>
    </row>
    <row r="16" spans="1:11" x14ac:dyDescent="0.2">
      <c r="A16" s="20"/>
      <c r="B16" s="20"/>
      <c r="C16" s="20"/>
      <c r="D16" s="20"/>
      <c r="E16" s="20"/>
      <c r="F16" s="21"/>
      <c r="G16" s="21"/>
      <c r="H16" s="20"/>
      <c r="I16" s="20"/>
      <c r="J16" s="20"/>
    </row>
    <row r="17" spans="1:1" x14ac:dyDescent="0.2">
      <c r="A17" s="17"/>
    </row>
  </sheetData>
  <mergeCells count="15">
    <mergeCell ref="A1:J1"/>
    <mergeCell ref="A2:J2"/>
    <mergeCell ref="A3:J3"/>
    <mergeCell ref="A5:J5"/>
    <mergeCell ref="A6:J6"/>
    <mergeCell ref="B8:J8"/>
    <mergeCell ref="C14:D14"/>
    <mergeCell ref="C15:D15"/>
    <mergeCell ref="A9:A15"/>
    <mergeCell ref="B9:B11"/>
    <mergeCell ref="C9:D11"/>
    <mergeCell ref="E9:J10"/>
    <mergeCell ref="B12:B15"/>
    <mergeCell ref="C12:D12"/>
    <mergeCell ref="C13:D13"/>
  </mergeCells>
  <pageMargins left="0.51181102362204722" right="0.5118110236220472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287"/>
  <sheetViews>
    <sheetView tabSelected="1" topLeftCell="A53" zoomScaleNormal="100" zoomScaleSheetLayoutView="30" workbookViewId="0">
      <selection activeCell="D78" sqref="D78:D83"/>
    </sheetView>
  </sheetViews>
  <sheetFormatPr defaultRowHeight="14.25" x14ac:dyDescent="0.2"/>
  <cols>
    <col min="1" max="1" width="62.140625" style="98" customWidth="1"/>
    <col min="2" max="2" width="12.28515625" style="5" customWidth="1"/>
    <col min="3" max="3" width="15.85546875" style="5" hidden="1" customWidth="1"/>
    <col min="4" max="4" width="92" style="5" customWidth="1"/>
    <col min="5" max="5" width="15.42578125" style="5" customWidth="1"/>
    <col min="6" max="6" width="15.42578125" style="94" customWidth="1"/>
    <col min="7" max="7" width="27.42578125" style="5" customWidth="1"/>
    <col min="8" max="13" width="9.140625" style="5"/>
    <col min="14" max="14" width="12.5703125" style="5" bestFit="1" customWidth="1"/>
    <col min="15" max="16384" width="9.140625" style="5"/>
  </cols>
  <sheetData>
    <row r="1" spans="1:7" ht="15" hidden="1" customHeight="1" x14ac:dyDescent="0.2">
      <c r="D1" s="248" t="s">
        <v>230</v>
      </c>
      <c r="E1" s="248"/>
      <c r="F1" s="248"/>
      <c r="G1" s="248"/>
    </row>
    <row r="2" spans="1:7" ht="15" hidden="1" customHeight="1" x14ac:dyDescent="0.2">
      <c r="D2" s="110"/>
      <c r="E2" s="248" t="s">
        <v>231</v>
      </c>
      <c r="F2" s="248"/>
      <c r="G2" s="248"/>
    </row>
    <row r="3" spans="1:7" ht="15" hidden="1" customHeight="1" x14ac:dyDescent="0.2">
      <c r="D3" s="248" t="s">
        <v>230</v>
      </c>
      <c r="E3" s="248"/>
      <c r="F3" s="248"/>
      <c r="G3" s="248"/>
    </row>
    <row r="4" spans="1:7" ht="15" hidden="1" customHeight="1" x14ac:dyDescent="0.2">
      <c r="D4" s="126"/>
      <c r="E4" s="248" t="s">
        <v>231</v>
      </c>
      <c r="F4" s="248"/>
      <c r="G4" s="248"/>
    </row>
    <row r="5" spans="1:7" ht="15" customHeight="1" x14ac:dyDescent="0.2">
      <c r="D5" s="126"/>
      <c r="E5" s="126"/>
      <c r="F5" s="144"/>
      <c r="G5" s="126" t="s">
        <v>18</v>
      </c>
    </row>
    <row r="6" spans="1:7" ht="39" customHeight="1" x14ac:dyDescent="0.2">
      <c r="D6" s="249" t="s">
        <v>330</v>
      </c>
      <c r="E6" s="249"/>
      <c r="F6" s="249"/>
      <c r="G6" s="249"/>
    </row>
    <row r="7" spans="1:7" ht="21.75" customHeight="1" x14ac:dyDescent="0.2">
      <c r="A7" s="290" t="s">
        <v>311</v>
      </c>
      <c r="B7" s="290"/>
      <c r="C7" s="290"/>
      <c r="D7" s="290"/>
      <c r="E7" s="290"/>
      <c r="F7" s="290"/>
      <c r="G7" s="290"/>
    </row>
    <row r="8" spans="1:7" ht="61.5" customHeight="1" x14ac:dyDescent="0.2">
      <c r="A8" s="108" t="s">
        <v>28</v>
      </c>
      <c r="B8" s="99"/>
      <c r="C8" s="195" t="s">
        <v>29</v>
      </c>
      <c r="D8" s="195"/>
      <c r="E8" s="195" t="s">
        <v>30</v>
      </c>
      <c r="F8" s="195"/>
      <c r="G8" s="111" t="s">
        <v>27</v>
      </c>
    </row>
    <row r="9" spans="1:7" x14ac:dyDescent="0.2">
      <c r="A9" s="99">
        <v>1</v>
      </c>
      <c r="B9" s="99">
        <v>2</v>
      </c>
      <c r="C9" s="195">
        <v>3</v>
      </c>
      <c r="D9" s="195"/>
      <c r="E9" s="195">
        <v>4</v>
      </c>
      <c r="F9" s="195"/>
      <c r="G9" s="7">
        <v>5</v>
      </c>
    </row>
    <row r="10" spans="1:7" ht="23.25" customHeight="1" x14ac:dyDescent="0.2">
      <c r="A10" s="257" t="s">
        <v>57</v>
      </c>
      <c r="B10" s="257"/>
      <c r="C10" s="257"/>
      <c r="D10" s="257"/>
      <c r="E10" s="257"/>
      <c r="F10" s="257"/>
      <c r="G10" s="257"/>
    </row>
    <row r="11" spans="1:7" ht="42" customHeight="1" x14ac:dyDescent="0.2">
      <c r="A11" s="266" t="s">
        <v>195</v>
      </c>
      <c r="B11" s="267"/>
      <c r="C11" s="109"/>
      <c r="D11" s="109"/>
      <c r="E11" s="101"/>
      <c r="F11" s="145"/>
      <c r="G11" s="101"/>
    </row>
    <row r="12" spans="1:7" ht="30" customHeight="1" x14ac:dyDescent="0.2">
      <c r="A12" s="256" t="s">
        <v>308</v>
      </c>
      <c r="B12" s="195" t="s">
        <v>197</v>
      </c>
      <c r="C12" s="268" t="s">
        <v>343</v>
      </c>
      <c r="D12" s="268"/>
      <c r="E12" s="14" t="s">
        <v>54</v>
      </c>
      <c r="F12" s="146">
        <f>SUM(F13:F17)</f>
        <v>13272.691989999999</v>
      </c>
      <c r="G12" s="208"/>
    </row>
    <row r="13" spans="1:7" ht="17.25" customHeight="1" x14ac:dyDescent="0.2">
      <c r="A13" s="256"/>
      <c r="B13" s="195"/>
      <c r="C13" s="268"/>
      <c r="D13" s="268"/>
      <c r="E13" s="7" t="s">
        <v>4</v>
      </c>
      <c r="F13" s="66">
        <f>'Прил 7 Перечень мероприятий'!G16</f>
        <v>2472.6919900000003</v>
      </c>
      <c r="G13" s="208"/>
    </row>
    <row r="14" spans="1:7" ht="17.25" customHeight="1" x14ac:dyDescent="0.2">
      <c r="A14" s="256"/>
      <c r="B14" s="195"/>
      <c r="C14" s="268"/>
      <c r="D14" s="268"/>
      <c r="E14" s="7" t="s">
        <v>53</v>
      </c>
      <c r="F14" s="66">
        <f>'Прил 7 Перечень мероприятий'!H16</f>
        <v>2700</v>
      </c>
      <c r="G14" s="208"/>
    </row>
    <row r="15" spans="1:7" ht="17.25" customHeight="1" x14ac:dyDescent="0.2">
      <c r="A15" s="256"/>
      <c r="B15" s="195"/>
      <c r="C15" s="268"/>
      <c r="D15" s="268"/>
      <c r="E15" s="7" t="s">
        <v>109</v>
      </c>
      <c r="F15" s="66">
        <f>'Прил 7 Перечень мероприятий'!I16</f>
        <v>2700</v>
      </c>
      <c r="G15" s="208"/>
    </row>
    <row r="16" spans="1:7" ht="17.25" customHeight="1" x14ac:dyDescent="0.2">
      <c r="A16" s="256"/>
      <c r="B16" s="195"/>
      <c r="C16" s="268"/>
      <c r="D16" s="268"/>
      <c r="E16" s="7" t="s">
        <v>110</v>
      </c>
      <c r="F16" s="66">
        <f>'Прил 7 Перечень мероприятий'!J16</f>
        <v>2700</v>
      </c>
      <c r="G16" s="208"/>
    </row>
    <row r="17" spans="1:14" ht="29.25" customHeight="1" x14ac:dyDescent="0.2">
      <c r="A17" s="256"/>
      <c r="B17" s="195"/>
      <c r="C17" s="268"/>
      <c r="D17" s="268"/>
      <c r="E17" s="7" t="s">
        <v>111</v>
      </c>
      <c r="F17" s="66">
        <f>'Прил 7 Перечень мероприятий'!K16</f>
        <v>2700</v>
      </c>
      <c r="G17" s="208"/>
    </row>
    <row r="18" spans="1:14" ht="18" customHeight="1" x14ac:dyDescent="0.2">
      <c r="A18" s="254" t="s">
        <v>194</v>
      </c>
      <c r="B18" s="195" t="s">
        <v>197</v>
      </c>
      <c r="C18" s="265" t="s">
        <v>359</v>
      </c>
      <c r="D18" s="265"/>
      <c r="E18" s="97" t="s">
        <v>54</v>
      </c>
      <c r="F18" s="147">
        <f>SUM(F19:F23)</f>
        <v>1750</v>
      </c>
      <c r="G18" s="208"/>
    </row>
    <row r="19" spans="1:14" ht="18" customHeight="1" x14ac:dyDescent="0.2">
      <c r="A19" s="255"/>
      <c r="B19" s="195"/>
      <c r="C19" s="265"/>
      <c r="D19" s="265"/>
      <c r="E19" s="96" t="s">
        <v>4</v>
      </c>
      <c r="F19" s="66">
        <f>'Прил 7 Перечень мероприятий'!G18</f>
        <v>350</v>
      </c>
      <c r="G19" s="208"/>
    </row>
    <row r="20" spans="1:14" ht="18" customHeight="1" x14ac:dyDescent="0.2">
      <c r="A20" s="255"/>
      <c r="B20" s="195"/>
      <c r="C20" s="265"/>
      <c r="D20" s="265"/>
      <c r="E20" s="96" t="s">
        <v>53</v>
      </c>
      <c r="F20" s="66">
        <f>'Прил 7 Перечень мероприятий'!H18</f>
        <v>350</v>
      </c>
      <c r="G20" s="208"/>
    </row>
    <row r="21" spans="1:14" ht="18" customHeight="1" x14ac:dyDescent="0.2">
      <c r="A21" s="255"/>
      <c r="B21" s="195"/>
      <c r="C21" s="265"/>
      <c r="D21" s="265"/>
      <c r="E21" s="96" t="s">
        <v>109</v>
      </c>
      <c r="F21" s="66">
        <f>'Прил 7 Перечень мероприятий'!I18</f>
        <v>350</v>
      </c>
      <c r="G21" s="208"/>
    </row>
    <row r="22" spans="1:14" ht="18" customHeight="1" x14ac:dyDescent="0.2">
      <c r="A22" s="255"/>
      <c r="B22" s="195"/>
      <c r="C22" s="265"/>
      <c r="D22" s="265"/>
      <c r="E22" s="96" t="s">
        <v>110</v>
      </c>
      <c r="F22" s="66">
        <f>'Прил 7 Перечень мероприятий'!J18</f>
        <v>350</v>
      </c>
      <c r="G22" s="208"/>
    </row>
    <row r="23" spans="1:14" ht="18" customHeight="1" x14ac:dyDescent="0.2">
      <c r="A23" s="255"/>
      <c r="B23" s="195"/>
      <c r="C23" s="265"/>
      <c r="D23" s="265"/>
      <c r="E23" s="96" t="s">
        <v>111</v>
      </c>
      <c r="F23" s="66">
        <f>'Прил 7 Перечень мероприятий'!K18</f>
        <v>350</v>
      </c>
      <c r="G23" s="208"/>
    </row>
    <row r="24" spans="1:14" ht="15.75" customHeight="1" x14ac:dyDescent="0.2">
      <c r="A24" s="255" t="s">
        <v>263</v>
      </c>
      <c r="B24" s="195" t="s">
        <v>197</v>
      </c>
      <c r="C24" s="265" t="s">
        <v>224</v>
      </c>
      <c r="D24" s="265"/>
      <c r="E24" s="100" t="s">
        <v>54</v>
      </c>
      <c r="F24" s="147">
        <f>SUM(F25:F29)</f>
        <v>255591.55</v>
      </c>
      <c r="G24" s="208"/>
    </row>
    <row r="25" spans="1:14" ht="15.75" customHeight="1" x14ac:dyDescent="0.2">
      <c r="A25" s="255"/>
      <c r="B25" s="195"/>
      <c r="C25" s="265"/>
      <c r="D25" s="265"/>
      <c r="E25" s="99" t="s">
        <v>4</v>
      </c>
      <c r="F25" s="66">
        <f>'Прил 7 Перечень мероприятий'!G21</f>
        <v>51118.31</v>
      </c>
      <c r="G25" s="208"/>
    </row>
    <row r="26" spans="1:14" ht="15.75" customHeight="1" x14ac:dyDescent="0.2">
      <c r="A26" s="255"/>
      <c r="B26" s="195"/>
      <c r="C26" s="265"/>
      <c r="D26" s="265"/>
      <c r="E26" s="99" t="s">
        <v>53</v>
      </c>
      <c r="F26" s="66">
        <f>'Прил 7 Перечень мероприятий'!H21</f>
        <v>51118.31</v>
      </c>
      <c r="G26" s="208"/>
    </row>
    <row r="27" spans="1:14" ht="15.75" customHeight="1" x14ac:dyDescent="0.2">
      <c r="A27" s="255"/>
      <c r="B27" s="195"/>
      <c r="C27" s="265"/>
      <c r="D27" s="265"/>
      <c r="E27" s="99" t="s">
        <v>109</v>
      </c>
      <c r="F27" s="66">
        <f>'Прил 7 Перечень мероприятий'!I21</f>
        <v>51118.31</v>
      </c>
      <c r="G27" s="208"/>
      <c r="N27" s="22">
        <f>F25*30.2%</f>
        <v>15437.729619999998</v>
      </c>
    </row>
    <row r="28" spans="1:14" ht="15.75" customHeight="1" x14ac:dyDescent="0.2">
      <c r="A28" s="255"/>
      <c r="B28" s="195"/>
      <c r="C28" s="265"/>
      <c r="D28" s="265"/>
      <c r="E28" s="99" t="s">
        <v>110</v>
      </c>
      <c r="F28" s="66">
        <f>'Прил 7 Перечень мероприятий'!J21</f>
        <v>51118.31</v>
      </c>
      <c r="G28" s="208"/>
      <c r="N28" s="22">
        <f>F26-N27</f>
        <v>35680.580379999999</v>
      </c>
    </row>
    <row r="29" spans="1:14" ht="15.75" customHeight="1" x14ac:dyDescent="0.2">
      <c r="A29" s="255"/>
      <c r="B29" s="195"/>
      <c r="C29" s="265"/>
      <c r="D29" s="265"/>
      <c r="E29" s="99" t="s">
        <v>111</v>
      </c>
      <c r="F29" s="66">
        <f>'Прил 7 Перечень мероприятий'!K21</f>
        <v>51118.31</v>
      </c>
      <c r="G29" s="208"/>
    </row>
    <row r="30" spans="1:14" ht="15" customHeight="1" x14ac:dyDescent="0.2">
      <c r="A30" s="252" t="s">
        <v>286</v>
      </c>
      <c r="B30" s="195" t="s">
        <v>197</v>
      </c>
      <c r="C30" s="261" t="s">
        <v>229</v>
      </c>
      <c r="D30" s="262"/>
      <c r="E30" s="100" t="s">
        <v>54</v>
      </c>
      <c r="F30" s="147">
        <f>SUM(F31:F35)</f>
        <v>23100</v>
      </c>
      <c r="G30" s="208"/>
    </row>
    <row r="31" spans="1:14" ht="15" customHeight="1" x14ac:dyDescent="0.2">
      <c r="A31" s="251"/>
      <c r="B31" s="195"/>
      <c r="C31" s="263"/>
      <c r="D31" s="264"/>
      <c r="E31" s="99" t="s">
        <v>4</v>
      </c>
      <c r="F31" s="66">
        <f>'Прил 7 Перечень мероприятий'!G23</f>
        <v>3820</v>
      </c>
      <c r="G31" s="208"/>
    </row>
    <row r="32" spans="1:14" ht="15" customHeight="1" x14ac:dyDescent="0.2">
      <c r="A32" s="251"/>
      <c r="B32" s="195"/>
      <c r="C32" s="263"/>
      <c r="D32" s="264"/>
      <c r="E32" s="99" t="s">
        <v>53</v>
      </c>
      <c r="F32" s="66">
        <f>'Прил 7 Перечень мероприятий'!H23</f>
        <v>4820</v>
      </c>
      <c r="G32" s="208"/>
    </row>
    <row r="33" spans="1:7" ht="15" customHeight="1" x14ac:dyDescent="0.2">
      <c r="A33" s="251"/>
      <c r="B33" s="195"/>
      <c r="C33" s="263"/>
      <c r="D33" s="264"/>
      <c r="E33" s="99" t="s">
        <v>109</v>
      </c>
      <c r="F33" s="66">
        <f>'Прил 7 Перечень мероприятий'!I23</f>
        <v>4820</v>
      </c>
      <c r="G33" s="208"/>
    </row>
    <row r="34" spans="1:7" ht="15" customHeight="1" x14ac:dyDescent="0.2">
      <c r="A34" s="251"/>
      <c r="B34" s="195"/>
      <c r="C34" s="263"/>
      <c r="D34" s="264"/>
      <c r="E34" s="99" t="s">
        <v>110</v>
      </c>
      <c r="F34" s="66">
        <f>'Прил 7 Перечень мероприятий'!J23</f>
        <v>4820</v>
      </c>
      <c r="G34" s="208"/>
    </row>
    <row r="35" spans="1:7" ht="15" customHeight="1" x14ac:dyDescent="0.2">
      <c r="A35" s="251"/>
      <c r="B35" s="195"/>
      <c r="C35" s="263"/>
      <c r="D35" s="264"/>
      <c r="E35" s="99" t="s">
        <v>111</v>
      </c>
      <c r="F35" s="66">
        <f>'Прил 7 Перечень мероприятий'!K23</f>
        <v>4820</v>
      </c>
      <c r="G35" s="208"/>
    </row>
    <row r="36" spans="1:7" ht="12.75" customHeight="1" x14ac:dyDescent="0.2">
      <c r="A36" s="250" t="s">
        <v>287</v>
      </c>
      <c r="B36" s="195" t="s">
        <v>197</v>
      </c>
      <c r="C36" s="261" t="s">
        <v>257</v>
      </c>
      <c r="D36" s="287"/>
      <c r="E36" s="100" t="s">
        <v>54</v>
      </c>
      <c r="F36" s="147">
        <f>SUM(F37:F41)</f>
        <v>5825.5</v>
      </c>
      <c r="G36" s="208"/>
    </row>
    <row r="37" spans="1:7" ht="12.75" customHeight="1" x14ac:dyDescent="0.2">
      <c r="A37" s="251"/>
      <c r="B37" s="195"/>
      <c r="C37" s="288"/>
      <c r="D37" s="289"/>
      <c r="E37" s="99" t="s">
        <v>4</v>
      </c>
      <c r="F37" s="66">
        <f>'Прил 7 Перечень мероприятий'!G25</f>
        <v>1165.0999999999999</v>
      </c>
      <c r="G37" s="208"/>
    </row>
    <row r="38" spans="1:7" ht="12.75" customHeight="1" x14ac:dyDescent="0.2">
      <c r="A38" s="251"/>
      <c r="B38" s="195"/>
      <c r="C38" s="288"/>
      <c r="D38" s="289"/>
      <c r="E38" s="99" t="s">
        <v>53</v>
      </c>
      <c r="F38" s="66">
        <f>'Прил 7 Перечень мероприятий'!H25</f>
        <v>1165.0999999999999</v>
      </c>
      <c r="G38" s="208"/>
    </row>
    <row r="39" spans="1:7" ht="12.75" customHeight="1" x14ac:dyDescent="0.2">
      <c r="A39" s="251"/>
      <c r="B39" s="195"/>
      <c r="C39" s="288"/>
      <c r="D39" s="289"/>
      <c r="E39" s="99" t="s">
        <v>109</v>
      </c>
      <c r="F39" s="66">
        <f>'Прил 7 Перечень мероприятий'!I25</f>
        <v>1165.0999999999999</v>
      </c>
      <c r="G39" s="208"/>
    </row>
    <row r="40" spans="1:7" ht="12.75" customHeight="1" x14ac:dyDescent="0.2">
      <c r="A40" s="251"/>
      <c r="B40" s="195"/>
      <c r="C40" s="288"/>
      <c r="D40" s="289"/>
      <c r="E40" s="99" t="s">
        <v>110</v>
      </c>
      <c r="F40" s="66">
        <f>'Прил 7 Перечень мероприятий'!J25</f>
        <v>1165.0999999999999</v>
      </c>
      <c r="G40" s="208"/>
    </row>
    <row r="41" spans="1:7" ht="12.75" customHeight="1" x14ac:dyDescent="0.2">
      <c r="A41" s="251"/>
      <c r="B41" s="195"/>
      <c r="C41" s="288"/>
      <c r="D41" s="289"/>
      <c r="E41" s="99" t="s">
        <v>111</v>
      </c>
      <c r="F41" s="66">
        <f>'Прил 7 Перечень мероприятий'!K25</f>
        <v>1165.0999999999999</v>
      </c>
      <c r="G41" s="208"/>
    </row>
    <row r="42" spans="1:7" ht="12" customHeight="1" x14ac:dyDescent="0.2">
      <c r="A42" s="250" t="s">
        <v>288</v>
      </c>
      <c r="B42" s="195" t="s">
        <v>197</v>
      </c>
      <c r="C42" s="261" t="s">
        <v>360</v>
      </c>
      <c r="D42" s="262"/>
      <c r="E42" s="103" t="s">
        <v>54</v>
      </c>
      <c r="F42" s="147">
        <f>SUM(F43:F47)</f>
        <v>13483.8</v>
      </c>
      <c r="G42" s="208"/>
    </row>
    <row r="43" spans="1:7" ht="23.25" customHeight="1" x14ac:dyDescent="0.2">
      <c r="A43" s="251"/>
      <c r="B43" s="195"/>
      <c r="C43" s="263"/>
      <c r="D43" s="264"/>
      <c r="E43" s="102" t="s">
        <v>4</v>
      </c>
      <c r="F43" s="66">
        <f>'Прил 7 Перечень мероприятий'!G27</f>
        <v>2598.2000000000003</v>
      </c>
      <c r="G43" s="208"/>
    </row>
    <row r="44" spans="1:7" ht="17.25" customHeight="1" x14ac:dyDescent="0.2">
      <c r="A44" s="251"/>
      <c r="B44" s="195"/>
      <c r="C44" s="263"/>
      <c r="D44" s="264"/>
      <c r="E44" s="102" t="s">
        <v>53</v>
      </c>
      <c r="F44" s="66">
        <f>'Прил 7 Перечень мероприятий'!H27</f>
        <v>2721.4</v>
      </c>
      <c r="G44" s="208"/>
    </row>
    <row r="45" spans="1:7" ht="18" customHeight="1" x14ac:dyDescent="0.2">
      <c r="A45" s="251"/>
      <c r="B45" s="195"/>
      <c r="C45" s="263"/>
      <c r="D45" s="264"/>
      <c r="E45" s="102" t="s">
        <v>109</v>
      </c>
      <c r="F45" s="66">
        <f>'Прил 7 Перечень мероприятий'!I27</f>
        <v>2721.4</v>
      </c>
      <c r="G45" s="208"/>
    </row>
    <row r="46" spans="1:7" ht="27.75" customHeight="1" x14ac:dyDescent="0.2">
      <c r="A46" s="251"/>
      <c r="B46" s="195"/>
      <c r="C46" s="263"/>
      <c r="D46" s="264"/>
      <c r="E46" s="102" t="s">
        <v>110</v>
      </c>
      <c r="F46" s="66">
        <f>'Прил 7 Перечень мероприятий'!J27</f>
        <v>2721.4</v>
      </c>
      <c r="G46" s="208"/>
    </row>
    <row r="47" spans="1:7" ht="31.5" customHeight="1" x14ac:dyDescent="0.2">
      <c r="A47" s="251"/>
      <c r="B47" s="195"/>
      <c r="C47" s="263"/>
      <c r="D47" s="264"/>
      <c r="E47" s="102" t="s">
        <v>111</v>
      </c>
      <c r="F47" s="66">
        <f>'Прил 7 Перечень мероприятий'!K27</f>
        <v>2721.4</v>
      </c>
      <c r="G47" s="208"/>
    </row>
    <row r="48" spans="1:7" ht="16.5" customHeight="1" x14ac:dyDescent="0.2">
      <c r="A48" s="250" t="s">
        <v>289</v>
      </c>
      <c r="B48" s="195" t="s">
        <v>197</v>
      </c>
      <c r="C48" s="261" t="s">
        <v>361</v>
      </c>
      <c r="D48" s="262"/>
      <c r="E48" s="103" t="s">
        <v>54</v>
      </c>
      <c r="F48" s="147">
        <f>SUM(F49:F53)</f>
        <v>500</v>
      </c>
      <c r="G48" s="208"/>
    </row>
    <row r="49" spans="1:7" ht="16.5" customHeight="1" x14ac:dyDescent="0.2">
      <c r="A49" s="251"/>
      <c r="B49" s="195"/>
      <c r="C49" s="263"/>
      <c r="D49" s="264"/>
      <c r="E49" s="102" t="s">
        <v>4</v>
      </c>
      <c r="F49" s="66">
        <f>'Прил 7 Перечень мероприятий'!G29</f>
        <v>500</v>
      </c>
      <c r="G49" s="208"/>
    </row>
    <row r="50" spans="1:7" ht="27" customHeight="1" x14ac:dyDescent="0.2">
      <c r="A50" s="251"/>
      <c r="B50" s="195"/>
      <c r="C50" s="263"/>
      <c r="D50" s="264"/>
      <c r="E50" s="102" t="s">
        <v>53</v>
      </c>
      <c r="F50" s="66">
        <f>'Прил 7 Перечень мероприятий'!H29</f>
        <v>0</v>
      </c>
      <c r="G50" s="208"/>
    </row>
    <row r="51" spans="1:7" ht="16.5" customHeight="1" x14ac:dyDescent="0.2">
      <c r="A51" s="251"/>
      <c r="B51" s="195"/>
      <c r="C51" s="263"/>
      <c r="D51" s="264"/>
      <c r="E51" s="102" t="s">
        <v>109</v>
      </c>
      <c r="F51" s="66">
        <f>'Прил 7 Перечень мероприятий'!I29</f>
        <v>0</v>
      </c>
      <c r="G51" s="208"/>
    </row>
    <row r="52" spans="1:7" ht="25.5" customHeight="1" x14ac:dyDescent="0.2">
      <c r="A52" s="251"/>
      <c r="B52" s="195"/>
      <c r="C52" s="263"/>
      <c r="D52" s="264"/>
      <c r="E52" s="102" t="s">
        <v>110</v>
      </c>
      <c r="F52" s="66">
        <f>'Прил 7 Перечень мероприятий'!J29</f>
        <v>0</v>
      </c>
      <c r="G52" s="208"/>
    </row>
    <row r="53" spans="1:7" ht="53.25" customHeight="1" x14ac:dyDescent="0.2">
      <c r="A53" s="251"/>
      <c r="B53" s="195"/>
      <c r="C53" s="263"/>
      <c r="D53" s="264"/>
      <c r="E53" s="102" t="s">
        <v>111</v>
      </c>
      <c r="F53" s="66">
        <f>'Прил 7 Перечень мероприятий'!K29</f>
        <v>0</v>
      </c>
      <c r="G53" s="208"/>
    </row>
    <row r="54" spans="1:7" ht="14.25" customHeight="1" x14ac:dyDescent="0.2">
      <c r="A54" s="250" t="s">
        <v>290</v>
      </c>
      <c r="B54" s="195" t="s">
        <v>197</v>
      </c>
      <c r="C54" s="261" t="s">
        <v>340</v>
      </c>
      <c r="D54" s="262"/>
      <c r="E54" s="103" t="s">
        <v>54</v>
      </c>
      <c r="F54" s="147">
        <f>SUM(F55:F59)</f>
        <v>27600</v>
      </c>
      <c r="G54" s="208"/>
    </row>
    <row r="55" spans="1:7" ht="14.25" customHeight="1" x14ac:dyDescent="0.2">
      <c r="A55" s="251"/>
      <c r="B55" s="195"/>
      <c r="C55" s="263"/>
      <c r="D55" s="264"/>
      <c r="E55" s="102" t="s">
        <v>4</v>
      </c>
      <c r="F55" s="66">
        <f>'Прил 7 Перечень мероприятий'!G31</f>
        <v>1920</v>
      </c>
      <c r="G55" s="208"/>
    </row>
    <row r="56" spans="1:7" ht="14.25" customHeight="1" x14ac:dyDescent="0.2">
      <c r="A56" s="251"/>
      <c r="B56" s="195"/>
      <c r="C56" s="263"/>
      <c r="D56" s="264"/>
      <c r="E56" s="102" t="s">
        <v>53</v>
      </c>
      <c r="F56" s="66">
        <f>'Прил 7 Перечень мероприятий'!H31</f>
        <v>6420</v>
      </c>
      <c r="G56" s="208"/>
    </row>
    <row r="57" spans="1:7" ht="14.25" customHeight="1" x14ac:dyDescent="0.2">
      <c r="A57" s="251"/>
      <c r="B57" s="195"/>
      <c r="C57" s="263"/>
      <c r="D57" s="264"/>
      <c r="E57" s="102" t="s">
        <v>109</v>
      </c>
      <c r="F57" s="66">
        <f>'Прил 7 Перечень мероприятий'!I31</f>
        <v>6420</v>
      </c>
      <c r="G57" s="208"/>
    </row>
    <row r="58" spans="1:7" ht="14.25" customHeight="1" x14ac:dyDescent="0.2">
      <c r="A58" s="251"/>
      <c r="B58" s="195"/>
      <c r="C58" s="263"/>
      <c r="D58" s="264"/>
      <c r="E58" s="102" t="s">
        <v>110</v>
      </c>
      <c r="F58" s="66">
        <f>'Прил 7 Перечень мероприятий'!J31</f>
        <v>6420</v>
      </c>
      <c r="G58" s="208"/>
    </row>
    <row r="59" spans="1:7" ht="14.25" customHeight="1" x14ac:dyDescent="0.2">
      <c r="A59" s="251"/>
      <c r="B59" s="195"/>
      <c r="C59" s="263"/>
      <c r="D59" s="264"/>
      <c r="E59" s="102" t="s">
        <v>111</v>
      </c>
      <c r="F59" s="66">
        <f>'Прил 7 Перечень мероприятий'!K31</f>
        <v>6420</v>
      </c>
      <c r="G59" s="208"/>
    </row>
    <row r="60" spans="1:7" ht="12.75" customHeight="1" x14ac:dyDescent="0.2">
      <c r="A60" s="250" t="s">
        <v>291</v>
      </c>
      <c r="B60" s="195" t="s">
        <v>197</v>
      </c>
      <c r="C60" s="261" t="s">
        <v>314</v>
      </c>
      <c r="D60" s="262"/>
      <c r="E60" s="100" t="s">
        <v>54</v>
      </c>
      <c r="F60" s="147">
        <f>SUM(F61:F65)</f>
        <v>0</v>
      </c>
      <c r="G60" s="208"/>
    </row>
    <row r="61" spans="1:7" ht="12.75" customHeight="1" x14ac:dyDescent="0.2">
      <c r="A61" s="251"/>
      <c r="B61" s="195"/>
      <c r="C61" s="263"/>
      <c r="D61" s="264"/>
      <c r="E61" s="99" t="s">
        <v>4</v>
      </c>
      <c r="F61" s="66">
        <f>'Прил 7 Перечень мероприятий'!G33</f>
        <v>0</v>
      </c>
      <c r="G61" s="208"/>
    </row>
    <row r="62" spans="1:7" ht="12.75" customHeight="1" x14ac:dyDescent="0.2">
      <c r="A62" s="251"/>
      <c r="B62" s="195"/>
      <c r="C62" s="263"/>
      <c r="D62" s="264"/>
      <c r="E62" s="99" t="s">
        <v>53</v>
      </c>
      <c r="F62" s="66">
        <f>'Прил 7 Перечень мероприятий'!H33</f>
        <v>0</v>
      </c>
      <c r="G62" s="208"/>
    </row>
    <row r="63" spans="1:7" ht="12.75" customHeight="1" x14ac:dyDescent="0.2">
      <c r="A63" s="251"/>
      <c r="B63" s="195"/>
      <c r="C63" s="263"/>
      <c r="D63" s="264"/>
      <c r="E63" s="99" t="s">
        <v>109</v>
      </c>
      <c r="F63" s="66">
        <f>'Прил 7 Перечень мероприятий'!I33</f>
        <v>0</v>
      </c>
      <c r="G63" s="208"/>
    </row>
    <row r="64" spans="1:7" ht="12.75" customHeight="1" x14ac:dyDescent="0.2">
      <c r="A64" s="251"/>
      <c r="B64" s="195"/>
      <c r="C64" s="263"/>
      <c r="D64" s="264"/>
      <c r="E64" s="99" t="s">
        <v>110</v>
      </c>
      <c r="F64" s="66">
        <f>'Прил 7 Перечень мероприятий'!J33</f>
        <v>0</v>
      </c>
      <c r="G64" s="208"/>
    </row>
    <row r="65" spans="1:7" ht="12.75" customHeight="1" x14ac:dyDescent="0.2">
      <c r="A65" s="251"/>
      <c r="B65" s="195"/>
      <c r="C65" s="263"/>
      <c r="D65" s="264"/>
      <c r="E65" s="99" t="s">
        <v>111</v>
      </c>
      <c r="F65" s="66">
        <f>'Прил 7 Перечень мероприятий'!K33</f>
        <v>0</v>
      </c>
      <c r="G65" s="208"/>
    </row>
    <row r="66" spans="1:7" ht="14.25" customHeight="1" x14ac:dyDescent="0.2">
      <c r="A66" s="250" t="s">
        <v>292</v>
      </c>
      <c r="B66" s="195" t="s">
        <v>197</v>
      </c>
      <c r="C66" s="261" t="s">
        <v>352</v>
      </c>
      <c r="D66" s="262"/>
      <c r="E66" s="100" t="s">
        <v>54</v>
      </c>
      <c r="F66" s="147">
        <f>SUM(F67:F71)</f>
        <v>2561.8000000000002</v>
      </c>
      <c r="G66" s="208"/>
    </row>
    <row r="67" spans="1:7" ht="14.25" customHeight="1" x14ac:dyDescent="0.2">
      <c r="A67" s="251"/>
      <c r="B67" s="195"/>
      <c r="C67" s="263"/>
      <c r="D67" s="264"/>
      <c r="E67" s="99" t="s">
        <v>4</v>
      </c>
      <c r="F67" s="66">
        <f>'Прил 7 Перечень мероприятий'!G35</f>
        <v>321.8</v>
      </c>
      <c r="G67" s="208"/>
    </row>
    <row r="68" spans="1:7" ht="14.25" customHeight="1" x14ac:dyDescent="0.2">
      <c r="A68" s="251"/>
      <c r="B68" s="195"/>
      <c r="C68" s="263"/>
      <c r="D68" s="264"/>
      <c r="E68" s="99" t="s">
        <v>53</v>
      </c>
      <c r="F68" s="66">
        <f>'Прил 7 Перечень мероприятий'!H35</f>
        <v>560</v>
      </c>
      <c r="G68" s="208"/>
    </row>
    <row r="69" spans="1:7" ht="14.25" customHeight="1" x14ac:dyDescent="0.2">
      <c r="A69" s="251"/>
      <c r="B69" s="195"/>
      <c r="C69" s="263"/>
      <c r="D69" s="264"/>
      <c r="E69" s="99" t="s">
        <v>109</v>
      </c>
      <c r="F69" s="66">
        <f>'Прил 7 Перечень мероприятий'!I35</f>
        <v>560</v>
      </c>
      <c r="G69" s="208"/>
    </row>
    <row r="70" spans="1:7" ht="14.25" customHeight="1" x14ac:dyDescent="0.2">
      <c r="A70" s="251"/>
      <c r="B70" s="195"/>
      <c r="C70" s="263"/>
      <c r="D70" s="264"/>
      <c r="E70" s="99" t="s">
        <v>110</v>
      </c>
      <c r="F70" s="66">
        <f>'Прил 7 Перечень мероприятий'!J35</f>
        <v>560</v>
      </c>
      <c r="G70" s="208"/>
    </row>
    <row r="71" spans="1:7" ht="14.25" customHeight="1" x14ac:dyDescent="0.2">
      <c r="A71" s="251"/>
      <c r="B71" s="195"/>
      <c r="C71" s="263"/>
      <c r="D71" s="264"/>
      <c r="E71" s="99" t="s">
        <v>111</v>
      </c>
      <c r="F71" s="66">
        <f>'Прил 7 Перечень мероприятий'!K35</f>
        <v>560</v>
      </c>
      <c r="G71" s="208"/>
    </row>
    <row r="72" spans="1:7" ht="15" customHeight="1" x14ac:dyDescent="0.2">
      <c r="A72" s="250" t="s">
        <v>293</v>
      </c>
      <c r="B72" s="195" t="s">
        <v>197</v>
      </c>
      <c r="C72" s="261" t="s">
        <v>344</v>
      </c>
      <c r="D72" s="262"/>
      <c r="E72" s="100" t="s">
        <v>54</v>
      </c>
      <c r="F72" s="147">
        <f>SUM(F73:F77)</f>
        <v>2200</v>
      </c>
      <c r="G72" s="208"/>
    </row>
    <row r="73" spans="1:7" ht="15" customHeight="1" x14ac:dyDescent="0.2">
      <c r="A73" s="251"/>
      <c r="B73" s="195"/>
      <c r="C73" s="263"/>
      <c r="D73" s="264"/>
      <c r="E73" s="99" t="s">
        <v>4</v>
      </c>
      <c r="F73" s="66">
        <f>'Прил 7 Перечень мероприятий'!G37</f>
        <v>200</v>
      </c>
      <c r="G73" s="208"/>
    </row>
    <row r="74" spans="1:7" ht="15" customHeight="1" x14ac:dyDescent="0.2">
      <c r="A74" s="251"/>
      <c r="B74" s="195"/>
      <c r="C74" s="263"/>
      <c r="D74" s="264"/>
      <c r="E74" s="99" t="s">
        <v>53</v>
      </c>
      <c r="F74" s="66">
        <f>'Прил 7 Перечень мероприятий'!H37</f>
        <v>500</v>
      </c>
      <c r="G74" s="208"/>
    </row>
    <row r="75" spans="1:7" ht="15" customHeight="1" x14ac:dyDescent="0.2">
      <c r="A75" s="251"/>
      <c r="B75" s="195"/>
      <c r="C75" s="263"/>
      <c r="D75" s="264"/>
      <c r="E75" s="99" t="s">
        <v>109</v>
      </c>
      <c r="F75" s="66">
        <f>'Прил 7 Перечень мероприятий'!I37</f>
        <v>500</v>
      </c>
      <c r="G75" s="208"/>
    </row>
    <row r="76" spans="1:7" ht="15" customHeight="1" x14ac:dyDescent="0.2">
      <c r="A76" s="251"/>
      <c r="B76" s="195"/>
      <c r="C76" s="263"/>
      <c r="D76" s="264"/>
      <c r="E76" s="99" t="s">
        <v>110</v>
      </c>
      <c r="F76" s="66">
        <f>'Прил 7 Перечень мероприятий'!J37</f>
        <v>500</v>
      </c>
      <c r="G76" s="208"/>
    </row>
    <row r="77" spans="1:7" ht="15" customHeight="1" x14ac:dyDescent="0.2">
      <c r="A77" s="251"/>
      <c r="B77" s="196"/>
      <c r="C77" s="263"/>
      <c r="D77" s="264"/>
      <c r="E77" s="112" t="s">
        <v>111</v>
      </c>
      <c r="F77" s="148">
        <f>'Прил 7 Перечень мероприятий'!K37</f>
        <v>500</v>
      </c>
      <c r="G77" s="260"/>
    </row>
    <row r="78" spans="1:7" s="115" customFormat="1" ht="13.5" customHeight="1" x14ac:dyDescent="0.2">
      <c r="A78" s="229" t="s">
        <v>255</v>
      </c>
      <c r="B78" s="231" t="s">
        <v>197</v>
      </c>
      <c r="C78" s="133"/>
      <c r="D78" s="224" t="s">
        <v>362</v>
      </c>
      <c r="E78" s="135" t="s">
        <v>54</v>
      </c>
      <c r="F78" s="145">
        <f>SUM(F79:F83)</f>
        <v>284.82329999999996</v>
      </c>
      <c r="G78" s="226"/>
    </row>
    <row r="79" spans="1:7" s="115" customFormat="1" ht="13.5" customHeight="1" x14ac:dyDescent="0.2">
      <c r="A79" s="230"/>
      <c r="B79" s="231"/>
      <c r="C79" s="133"/>
      <c r="D79" s="225"/>
      <c r="E79" s="134" t="s">
        <v>4</v>
      </c>
      <c r="F79" s="149">
        <f>'Прил 7 Перечень мероприятий'!G39</f>
        <v>284.82329999999996</v>
      </c>
      <c r="G79" s="227"/>
    </row>
    <row r="80" spans="1:7" s="115" customFormat="1" ht="13.5" customHeight="1" x14ac:dyDescent="0.2">
      <c r="A80" s="230"/>
      <c r="B80" s="231"/>
      <c r="C80" s="133"/>
      <c r="D80" s="225"/>
      <c r="E80" s="134" t="s">
        <v>53</v>
      </c>
      <c r="F80" s="149">
        <f>'Прил 7 Перечень мероприятий'!H39</f>
        <v>0</v>
      </c>
      <c r="G80" s="227"/>
    </row>
    <row r="81" spans="1:7" s="115" customFormat="1" ht="13.5" customHeight="1" x14ac:dyDescent="0.2">
      <c r="A81" s="230"/>
      <c r="B81" s="231"/>
      <c r="C81" s="133"/>
      <c r="D81" s="225"/>
      <c r="E81" s="134" t="s">
        <v>109</v>
      </c>
      <c r="F81" s="149">
        <f>'Прил 7 Перечень мероприятий'!I39</f>
        <v>0</v>
      </c>
      <c r="G81" s="227"/>
    </row>
    <row r="82" spans="1:7" s="115" customFormat="1" ht="13.5" customHeight="1" x14ac:dyDescent="0.2">
      <c r="A82" s="230"/>
      <c r="B82" s="231"/>
      <c r="C82" s="133"/>
      <c r="D82" s="225"/>
      <c r="E82" s="134" t="s">
        <v>110</v>
      </c>
      <c r="F82" s="149">
        <f>'Прил 7 Перечень мероприятий'!J39</f>
        <v>0</v>
      </c>
      <c r="G82" s="227"/>
    </row>
    <row r="83" spans="1:7" s="115" customFormat="1" ht="13.5" customHeight="1" x14ac:dyDescent="0.2">
      <c r="A83" s="230"/>
      <c r="B83" s="226"/>
      <c r="C83" s="133"/>
      <c r="D83" s="225"/>
      <c r="E83" s="132" t="s">
        <v>111</v>
      </c>
      <c r="F83" s="149">
        <f>'Прил 7 Перечень мероприятий'!K39</f>
        <v>0</v>
      </c>
      <c r="G83" s="228"/>
    </row>
    <row r="84" spans="1:7" s="115" customFormat="1" ht="33" customHeight="1" x14ac:dyDescent="0.2">
      <c r="A84" s="229" t="s">
        <v>319</v>
      </c>
      <c r="B84" s="231" t="s">
        <v>197</v>
      </c>
      <c r="C84" s="133"/>
      <c r="D84" s="224" t="s">
        <v>324</v>
      </c>
      <c r="E84" s="135" t="s">
        <v>54</v>
      </c>
      <c r="F84" s="145">
        <f>SUM(F85:F89)</f>
        <v>101.42</v>
      </c>
      <c r="G84" s="226"/>
    </row>
    <row r="85" spans="1:7" s="115" customFormat="1" ht="33" customHeight="1" x14ac:dyDescent="0.2">
      <c r="A85" s="230"/>
      <c r="B85" s="231"/>
      <c r="C85" s="133"/>
      <c r="D85" s="225"/>
      <c r="E85" s="134" t="s">
        <v>4</v>
      </c>
      <c r="F85" s="149">
        <f>'Прил 7 Перечень мероприятий'!G41</f>
        <v>101.42</v>
      </c>
      <c r="G85" s="227"/>
    </row>
    <row r="86" spans="1:7" s="115" customFormat="1" ht="33" customHeight="1" x14ac:dyDescent="0.2">
      <c r="A86" s="230"/>
      <c r="B86" s="231"/>
      <c r="C86" s="133"/>
      <c r="D86" s="225"/>
      <c r="E86" s="134" t="s">
        <v>53</v>
      </c>
      <c r="F86" s="149">
        <v>0</v>
      </c>
      <c r="G86" s="227"/>
    </row>
    <row r="87" spans="1:7" s="115" customFormat="1" ht="33" customHeight="1" x14ac:dyDescent="0.2">
      <c r="A87" s="230"/>
      <c r="B87" s="231"/>
      <c r="C87" s="133"/>
      <c r="D87" s="225"/>
      <c r="E87" s="134" t="s">
        <v>109</v>
      </c>
      <c r="F87" s="149">
        <v>0</v>
      </c>
      <c r="G87" s="227"/>
    </row>
    <row r="88" spans="1:7" s="115" customFormat="1" ht="33" customHeight="1" x14ac:dyDescent="0.2">
      <c r="A88" s="230"/>
      <c r="B88" s="231"/>
      <c r="C88" s="133"/>
      <c r="D88" s="225"/>
      <c r="E88" s="134" t="s">
        <v>110</v>
      </c>
      <c r="F88" s="149">
        <v>0</v>
      </c>
      <c r="G88" s="227"/>
    </row>
    <row r="89" spans="1:7" s="115" customFormat="1" ht="33" customHeight="1" x14ac:dyDescent="0.2">
      <c r="A89" s="230"/>
      <c r="B89" s="226"/>
      <c r="C89" s="133"/>
      <c r="D89" s="225"/>
      <c r="E89" s="132" t="s">
        <v>111</v>
      </c>
      <c r="F89" s="149">
        <v>0</v>
      </c>
      <c r="G89" s="228"/>
    </row>
    <row r="90" spans="1:7" s="115" customFormat="1" ht="12.75" customHeight="1" x14ac:dyDescent="0.2">
      <c r="A90" s="229" t="s">
        <v>320</v>
      </c>
      <c r="B90" s="231" t="s">
        <v>197</v>
      </c>
      <c r="C90" s="83"/>
      <c r="D90" s="224" t="s">
        <v>323</v>
      </c>
      <c r="E90" s="101" t="s">
        <v>54</v>
      </c>
      <c r="F90" s="145">
        <f>SUM(F91:F95)</f>
        <v>21.78</v>
      </c>
      <c r="G90" s="226"/>
    </row>
    <row r="91" spans="1:7" s="115" customFormat="1" ht="12.75" customHeight="1" x14ac:dyDescent="0.2">
      <c r="A91" s="230"/>
      <c r="B91" s="231"/>
      <c r="C91" s="83"/>
      <c r="D91" s="225"/>
      <c r="E91" s="80" t="s">
        <v>4</v>
      </c>
      <c r="F91" s="149">
        <f>'Прил 7 Перечень мероприятий'!G43</f>
        <v>21.78</v>
      </c>
      <c r="G91" s="227"/>
    </row>
    <row r="92" spans="1:7" s="115" customFormat="1" ht="12.75" customHeight="1" x14ac:dyDescent="0.2">
      <c r="A92" s="230"/>
      <c r="B92" s="231"/>
      <c r="C92" s="83"/>
      <c r="D92" s="225"/>
      <c r="E92" s="80" t="s">
        <v>53</v>
      </c>
      <c r="F92" s="149">
        <f>'Прил 7 Перечень мероприятий'!H43</f>
        <v>0</v>
      </c>
      <c r="G92" s="227"/>
    </row>
    <row r="93" spans="1:7" s="115" customFormat="1" ht="12.75" customHeight="1" x14ac:dyDescent="0.2">
      <c r="A93" s="230"/>
      <c r="B93" s="231"/>
      <c r="C93" s="83"/>
      <c r="D93" s="225"/>
      <c r="E93" s="80" t="s">
        <v>109</v>
      </c>
      <c r="F93" s="149">
        <f>'Прил 7 Перечень мероприятий'!I43</f>
        <v>0</v>
      </c>
      <c r="G93" s="227"/>
    </row>
    <row r="94" spans="1:7" s="115" customFormat="1" ht="12.75" customHeight="1" x14ac:dyDescent="0.2">
      <c r="A94" s="230"/>
      <c r="B94" s="231"/>
      <c r="C94" s="83"/>
      <c r="D94" s="225"/>
      <c r="E94" s="80" t="s">
        <v>110</v>
      </c>
      <c r="F94" s="149">
        <f>'Прил 7 Перечень мероприятий'!J43</f>
        <v>0</v>
      </c>
      <c r="G94" s="227"/>
    </row>
    <row r="95" spans="1:7" s="115" customFormat="1" ht="12.75" customHeight="1" x14ac:dyDescent="0.2">
      <c r="A95" s="230"/>
      <c r="B95" s="226"/>
      <c r="C95" s="83"/>
      <c r="D95" s="225"/>
      <c r="E95" s="114" t="s">
        <v>111</v>
      </c>
      <c r="F95" s="149">
        <f>'Прил 7 Перечень мероприятий'!K43</f>
        <v>0</v>
      </c>
      <c r="G95" s="228"/>
    </row>
    <row r="96" spans="1:7" s="115" customFormat="1" ht="14.25" customHeight="1" x14ac:dyDescent="0.2">
      <c r="A96" s="229" t="s">
        <v>193</v>
      </c>
      <c r="B96" s="242" t="s">
        <v>313</v>
      </c>
      <c r="C96" s="269" t="s">
        <v>126</v>
      </c>
      <c r="D96" s="269"/>
      <c r="E96" s="101" t="s">
        <v>54</v>
      </c>
      <c r="F96" s="150">
        <f>F97+F98+F99+F100+F101</f>
        <v>32752.079999999998</v>
      </c>
      <c r="G96" s="282"/>
    </row>
    <row r="97" spans="1:7" s="115" customFormat="1" ht="14.25" customHeight="1" x14ac:dyDescent="0.2">
      <c r="A97" s="230"/>
      <c r="B97" s="242"/>
      <c r="C97" s="269"/>
      <c r="D97" s="269"/>
      <c r="E97" s="80" t="s">
        <v>4</v>
      </c>
      <c r="F97" s="151">
        <f>'Прил 7 Перечень мероприятий'!G44</f>
        <v>32752.079999999998</v>
      </c>
      <c r="G97" s="282"/>
    </row>
    <row r="98" spans="1:7" s="115" customFormat="1" ht="14.25" customHeight="1" x14ac:dyDescent="0.2">
      <c r="A98" s="230"/>
      <c r="B98" s="242"/>
      <c r="C98" s="269"/>
      <c r="D98" s="269"/>
      <c r="E98" s="80" t="s">
        <v>53</v>
      </c>
      <c r="F98" s="149">
        <f>'Прил 7 Перечень мероприятий'!H45</f>
        <v>0</v>
      </c>
      <c r="G98" s="282"/>
    </row>
    <row r="99" spans="1:7" s="115" customFormat="1" ht="14.25" customHeight="1" x14ac:dyDescent="0.2">
      <c r="A99" s="230"/>
      <c r="B99" s="242"/>
      <c r="C99" s="269"/>
      <c r="D99" s="269"/>
      <c r="E99" s="80" t="s">
        <v>109</v>
      </c>
      <c r="F99" s="149">
        <f>'Прил 7 Перечень мероприятий'!I45</f>
        <v>0</v>
      </c>
      <c r="G99" s="282"/>
    </row>
    <row r="100" spans="1:7" s="115" customFormat="1" ht="14.25" customHeight="1" x14ac:dyDescent="0.2">
      <c r="A100" s="230"/>
      <c r="B100" s="242"/>
      <c r="C100" s="269"/>
      <c r="D100" s="269"/>
      <c r="E100" s="80" t="s">
        <v>110</v>
      </c>
      <c r="F100" s="149">
        <f>'Прил 7 Перечень мероприятий'!J45</f>
        <v>0</v>
      </c>
      <c r="G100" s="282"/>
    </row>
    <row r="101" spans="1:7" s="115" customFormat="1" ht="20.25" customHeight="1" x14ac:dyDescent="0.2">
      <c r="A101" s="230"/>
      <c r="B101" s="243"/>
      <c r="C101" s="269"/>
      <c r="D101" s="269"/>
      <c r="E101" s="80" t="s">
        <v>111</v>
      </c>
      <c r="F101" s="149">
        <f>'Прил 7 Перечень мероприятий'!K45</f>
        <v>0</v>
      </c>
      <c r="G101" s="282"/>
    </row>
    <row r="102" spans="1:7" s="115" customFormat="1" ht="11.25" customHeight="1" x14ac:dyDescent="0.2">
      <c r="A102" s="229" t="s">
        <v>233</v>
      </c>
      <c r="B102" s="231" t="s">
        <v>197</v>
      </c>
      <c r="C102" s="83"/>
      <c r="D102" s="226"/>
      <c r="E102" s="101" t="s">
        <v>54</v>
      </c>
      <c r="F102" s="145">
        <f>F103+F104+F105+F106+F107</f>
        <v>0</v>
      </c>
      <c r="G102" s="226"/>
    </row>
    <row r="103" spans="1:7" s="115" customFormat="1" ht="11.25" customHeight="1" x14ac:dyDescent="0.2">
      <c r="A103" s="230"/>
      <c r="B103" s="231"/>
      <c r="C103" s="83"/>
      <c r="D103" s="227"/>
      <c r="E103" s="80" t="s">
        <v>4</v>
      </c>
      <c r="F103" s="149">
        <f>'Прил 7 Перечень мероприятий'!G48</f>
        <v>0</v>
      </c>
      <c r="G103" s="227"/>
    </row>
    <row r="104" spans="1:7" s="115" customFormat="1" ht="11.25" customHeight="1" x14ac:dyDescent="0.2">
      <c r="A104" s="230"/>
      <c r="B104" s="231"/>
      <c r="C104" s="83"/>
      <c r="D104" s="227"/>
      <c r="E104" s="80" t="s">
        <v>53</v>
      </c>
      <c r="F104" s="149">
        <f>'Прил 7 Перечень мероприятий'!H48</f>
        <v>0</v>
      </c>
      <c r="G104" s="227"/>
    </row>
    <row r="105" spans="1:7" s="115" customFormat="1" ht="11.25" customHeight="1" x14ac:dyDescent="0.2">
      <c r="A105" s="230"/>
      <c r="B105" s="231"/>
      <c r="C105" s="83"/>
      <c r="D105" s="227"/>
      <c r="E105" s="80" t="s">
        <v>109</v>
      </c>
      <c r="F105" s="149">
        <f>'Прил 7 Перечень мероприятий'!I48</f>
        <v>0</v>
      </c>
      <c r="G105" s="227"/>
    </row>
    <row r="106" spans="1:7" s="115" customFormat="1" ht="11.25" customHeight="1" x14ac:dyDescent="0.2">
      <c r="A106" s="230"/>
      <c r="B106" s="231"/>
      <c r="C106" s="83"/>
      <c r="D106" s="227"/>
      <c r="E106" s="80" t="s">
        <v>110</v>
      </c>
      <c r="F106" s="149">
        <f>'Прил 7 Перечень мероприятий'!J48</f>
        <v>0</v>
      </c>
      <c r="G106" s="227"/>
    </row>
    <row r="107" spans="1:7" s="115" customFormat="1" ht="11.25" customHeight="1" x14ac:dyDescent="0.2">
      <c r="A107" s="230"/>
      <c r="B107" s="226"/>
      <c r="C107" s="83"/>
      <c r="D107" s="228"/>
      <c r="E107" s="80" t="s">
        <v>111</v>
      </c>
      <c r="F107" s="149">
        <f>'Прил 7 Перечень мероприятий'!K48</f>
        <v>0</v>
      </c>
      <c r="G107" s="228"/>
    </row>
    <row r="108" spans="1:7" s="115" customFormat="1" ht="11.25" customHeight="1" x14ac:dyDescent="0.2">
      <c r="A108" s="281" t="s">
        <v>327</v>
      </c>
      <c r="B108" s="242" t="s">
        <v>197</v>
      </c>
      <c r="C108" s="137"/>
      <c r="D108" s="278" t="s">
        <v>331</v>
      </c>
      <c r="E108" s="101" t="s">
        <v>54</v>
      </c>
      <c r="F108" s="145">
        <f>F109+F110+F111+F112+F113</f>
        <v>800</v>
      </c>
      <c r="G108" s="226"/>
    </row>
    <row r="109" spans="1:7" s="115" customFormat="1" ht="11.25" customHeight="1" x14ac:dyDescent="0.2">
      <c r="A109" s="279"/>
      <c r="B109" s="242"/>
      <c r="C109" s="137"/>
      <c r="D109" s="279"/>
      <c r="E109" s="80" t="s">
        <v>4</v>
      </c>
      <c r="F109" s="149">
        <f>'Прил 7 Перечень мероприятий'!G50</f>
        <v>800</v>
      </c>
      <c r="G109" s="227"/>
    </row>
    <row r="110" spans="1:7" s="115" customFormat="1" ht="11.25" customHeight="1" x14ac:dyDescent="0.2">
      <c r="A110" s="279"/>
      <c r="B110" s="242"/>
      <c r="C110" s="137"/>
      <c r="D110" s="279"/>
      <c r="E110" s="80" t="s">
        <v>53</v>
      </c>
      <c r="F110" s="149">
        <f>'Прил 7 Перечень мероприятий'!H50</f>
        <v>0</v>
      </c>
      <c r="G110" s="227"/>
    </row>
    <row r="111" spans="1:7" s="115" customFormat="1" ht="11.25" customHeight="1" x14ac:dyDescent="0.2">
      <c r="A111" s="279"/>
      <c r="B111" s="242"/>
      <c r="C111" s="137"/>
      <c r="D111" s="279"/>
      <c r="E111" s="80" t="s">
        <v>109</v>
      </c>
      <c r="F111" s="149">
        <f>'Прил 7 Перечень мероприятий'!I50</f>
        <v>0</v>
      </c>
      <c r="G111" s="227"/>
    </row>
    <row r="112" spans="1:7" s="115" customFormat="1" ht="11.25" customHeight="1" x14ac:dyDescent="0.2">
      <c r="A112" s="279"/>
      <c r="B112" s="242"/>
      <c r="C112" s="137"/>
      <c r="D112" s="279"/>
      <c r="E112" s="80" t="s">
        <v>110</v>
      </c>
      <c r="F112" s="149">
        <f>'Прил 7 Перечень мероприятий'!J50</f>
        <v>0</v>
      </c>
      <c r="G112" s="227"/>
    </row>
    <row r="113" spans="1:7" s="115" customFormat="1" ht="11.25" customHeight="1" x14ac:dyDescent="0.2">
      <c r="A113" s="279"/>
      <c r="B113" s="243"/>
      <c r="C113" s="137"/>
      <c r="D113" s="280"/>
      <c r="E113" s="80" t="s">
        <v>111</v>
      </c>
      <c r="F113" s="149">
        <f>'Прил 7 Перечень мероприятий'!K50</f>
        <v>0</v>
      </c>
      <c r="G113" s="228"/>
    </row>
    <row r="114" spans="1:7" s="115" customFormat="1" ht="12" customHeight="1" x14ac:dyDescent="0.2">
      <c r="A114" s="295" t="s">
        <v>336</v>
      </c>
      <c r="B114" s="242" t="s">
        <v>313</v>
      </c>
      <c r="C114" s="83"/>
      <c r="D114" s="278" t="s">
        <v>332</v>
      </c>
      <c r="E114" s="101" t="s">
        <v>54</v>
      </c>
      <c r="F114" s="145">
        <f>F115+F116+F117+F118+F119</f>
        <v>31952.079999999998</v>
      </c>
      <c r="G114" s="226"/>
    </row>
    <row r="115" spans="1:7" s="115" customFormat="1" ht="12" customHeight="1" x14ac:dyDescent="0.2">
      <c r="A115" s="230"/>
      <c r="B115" s="242"/>
      <c r="C115" s="83"/>
      <c r="D115" s="279"/>
      <c r="E115" s="80" t="s">
        <v>4</v>
      </c>
      <c r="F115" s="149">
        <f>'Прил 7 Перечень мероприятий'!G52+'Прил 7 Перечень мероприятий'!G53</f>
        <v>31952.079999999998</v>
      </c>
      <c r="G115" s="227"/>
    </row>
    <row r="116" spans="1:7" s="115" customFormat="1" ht="12" customHeight="1" x14ac:dyDescent="0.2">
      <c r="A116" s="230"/>
      <c r="B116" s="242"/>
      <c r="C116" s="83"/>
      <c r="D116" s="279"/>
      <c r="E116" s="80" t="s">
        <v>53</v>
      </c>
      <c r="F116" s="149">
        <f>'Прил 7 Перечень мероприятий'!H53</f>
        <v>0</v>
      </c>
      <c r="G116" s="227"/>
    </row>
    <row r="117" spans="1:7" s="115" customFormat="1" ht="12" customHeight="1" x14ac:dyDescent="0.2">
      <c r="A117" s="230"/>
      <c r="B117" s="242"/>
      <c r="C117" s="83"/>
      <c r="D117" s="279"/>
      <c r="E117" s="80" t="s">
        <v>109</v>
      </c>
      <c r="F117" s="149">
        <f>'Прил 7 Перечень мероприятий'!I53</f>
        <v>0</v>
      </c>
      <c r="G117" s="227"/>
    </row>
    <row r="118" spans="1:7" s="115" customFormat="1" ht="12" customHeight="1" x14ac:dyDescent="0.2">
      <c r="A118" s="230"/>
      <c r="B118" s="242"/>
      <c r="C118" s="83"/>
      <c r="D118" s="279"/>
      <c r="E118" s="80" t="s">
        <v>110</v>
      </c>
      <c r="F118" s="149">
        <f>'Прил 7 Перечень мероприятий'!J53</f>
        <v>0</v>
      </c>
      <c r="G118" s="227"/>
    </row>
    <row r="119" spans="1:7" s="115" customFormat="1" ht="35.25" customHeight="1" x14ac:dyDescent="0.2">
      <c r="A119" s="230"/>
      <c r="B119" s="243"/>
      <c r="C119" s="83"/>
      <c r="D119" s="280"/>
      <c r="E119" s="80" t="s">
        <v>111</v>
      </c>
      <c r="F119" s="149">
        <f>'Прил 7 Перечень мероприятий'!K53</f>
        <v>0</v>
      </c>
      <c r="G119" s="228"/>
    </row>
    <row r="120" spans="1:7" ht="29.25" customHeight="1" x14ac:dyDescent="0.2">
      <c r="A120" s="257" t="s">
        <v>83</v>
      </c>
      <c r="B120" s="257"/>
      <c r="C120" s="257"/>
      <c r="D120" s="257"/>
      <c r="E120" s="257"/>
      <c r="F120" s="257"/>
      <c r="G120" s="257"/>
    </row>
    <row r="121" spans="1:7" ht="14.25" customHeight="1" x14ac:dyDescent="0.2">
      <c r="A121" s="272" t="s">
        <v>196</v>
      </c>
      <c r="B121" s="273"/>
      <c r="C121" s="237"/>
      <c r="D121" s="237"/>
      <c r="E121" s="276"/>
      <c r="F121" s="270"/>
      <c r="G121" s="208"/>
    </row>
    <row r="122" spans="1:7" x14ac:dyDescent="0.2">
      <c r="A122" s="274"/>
      <c r="B122" s="275"/>
      <c r="C122" s="237"/>
      <c r="D122" s="237"/>
      <c r="E122" s="277"/>
      <c r="F122" s="271"/>
      <c r="G122" s="208"/>
    </row>
    <row r="123" spans="1:7" x14ac:dyDescent="0.2">
      <c r="A123" s="274"/>
      <c r="B123" s="275"/>
      <c r="C123" s="237"/>
      <c r="D123" s="237"/>
      <c r="E123" s="277"/>
      <c r="F123" s="271"/>
      <c r="G123" s="208"/>
    </row>
    <row r="124" spans="1:7" ht="5.25" customHeight="1" x14ac:dyDescent="0.2">
      <c r="A124" s="274"/>
      <c r="B124" s="275"/>
      <c r="C124" s="237"/>
      <c r="D124" s="237"/>
      <c r="E124" s="277"/>
      <c r="F124" s="271"/>
      <c r="G124" s="208"/>
    </row>
    <row r="125" spans="1:7" ht="1.5" customHeight="1" x14ac:dyDescent="0.2">
      <c r="A125" s="274"/>
      <c r="B125" s="275"/>
      <c r="C125" s="237"/>
      <c r="D125" s="237"/>
      <c r="E125" s="277"/>
      <c r="F125" s="271"/>
      <c r="G125" s="208"/>
    </row>
    <row r="126" spans="1:7" ht="18" customHeight="1" x14ac:dyDescent="0.2">
      <c r="A126" s="252" t="s">
        <v>276</v>
      </c>
      <c r="B126" s="195" t="s">
        <v>197</v>
      </c>
      <c r="C126" s="244" t="s">
        <v>225</v>
      </c>
      <c r="D126" s="245"/>
      <c r="E126" s="100" t="s">
        <v>54</v>
      </c>
      <c r="F126" s="147">
        <f>SUM(F127:F131)</f>
        <v>133827.6</v>
      </c>
      <c r="G126" s="208"/>
    </row>
    <row r="127" spans="1:7" ht="11.25" customHeight="1" x14ac:dyDescent="0.2">
      <c r="A127" s="251"/>
      <c r="B127" s="195"/>
      <c r="C127" s="246"/>
      <c r="D127" s="247"/>
      <c r="E127" s="99" t="s">
        <v>4</v>
      </c>
      <c r="F127" s="66">
        <f>'Прил 7 Перечень мероприятий'!G63</f>
        <v>25761.599999999999</v>
      </c>
      <c r="G127" s="208"/>
    </row>
    <row r="128" spans="1:7" ht="11.25" customHeight="1" x14ac:dyDescent="0.2">
      <c r="A128" s="251"/>
      <c r="B128" s="195"/>
      <c r="C128" s="246"/>
      <c r="D128" s="247"/>
      <c r="E128" s="99" t="s">
        <v>53</v>
      </c>
      <c r="F128" s="66">
        <f>'Прил 7 Перечень мероприятий'!H63</f>
        <v>27016.5</v>
      </c>
      <c r="G128" s="208"/>
    </row>
    <row r="129" spans="1:7" ht="11.25" customHeight="1" x14ac:dyDescent="0.2">
      <c r="A129" s="251"/>
      <c r="B129" s="195"/>
      <c r="C129" s="246"/>
      <c r="D129" s="247"/>
      <c r="E129" s="99" t="s">
        <v>109</v>
      </c>
      <c r="F129" s="66">
        <f>'Прил 7 Перечень мероприятий'!I63</f>
        <v>27016.5</v>
      </c>
      <c r="G129" s="208"/>
    </row>
    <row r="130" spans="1:7" ht="11.25" customHeight="1" x14ac:dyDescent="0.2">
      <c r="A130" s="251"/>
      <c r="B130" s="195"/>
      <c r="C130" s="246"/>
      <c r="D130" s="247"/>
      <c r="E130" s="99" t="s">
        <v>110</v>
      </c>
      <c r="F130" s="66">
        <f>'Прил 7 Перечень мероприятий'!J63</f>
        <v>27016.5</v>
      </c>
      <c r="G130" s="208"/>
    </row>
    <row r="131" spans="1:7" ht="11.25" customHeight="1" x14ac:dyDescent="0.2">
      <c r="A131" s="251"/>
      <c r="B131" s="195"/>
      <c r="C131" s="246"/>
      <c r="D131" s="247"/>
      <c r="E131" s="99" t="s">
        <v>111</v>
      </c>
      <c r="F131" s="66">
        <f>'Прил 7 Перечень мероприятий'!K63</f>
        <v>27016.5</v>
      </c>
      <c r="G131" s="208"/>
    </row>
    <row r="132" spans="1:7" ht="19.5" customHeight="1" x14ac:dyDescent="0.2">
      <c r="A132" s="250" t="s">
        <v>294</v>
      </c>
      <c r="B132" s="195" t="s">
        <v>197</v>
      </c>
      <c r="C132" s="244" t="s">
        <v>228</v>
      </c>
      <c r="D132" s="245"/>
      <c r="E132" s="100" t="s">
        <v>54</v>
      </c>
      <c r="F132" s="147">
        <f>SUM(F133:F137)</f>
        <v>4523.5</v>
      </c>
      <c r="G132" s="208"/>
    </row>
    <row r="133" spans="1:7" ht="13.5" customHeight="1" x14ac:dyDescent="0.2">
      <c r="A133" s="251"/>
      <c r="B133" s="195"/>
      <c r="C133" s="246"/>
      <c r="D133" s="247"/>
      <c r="E133" s="99" t="s">
        <v>4</v>
      </c>
      <c r="F133" s="66">
        <f>'Прил 7 Перечень мероприятий'!G65</f>
        <v>1323.5</v>
      </c>
      <c r="G133" s="208"/>
    </row>
    <row r="134" spans="1:7" ht="13.5" customHeight="1" x14ac:dyDescent="0.2">
      <c r="A134" s="251"/>
      <c r="B134" s="195"/>
      <c r="C134" s="246"/>
      <c r="D134" s="247"/>
      <c r="E134" s="99" t="s">
        <v>53</v>
      </c>
      <c r="F134" s="66">
        <f>'Прил 7 Перечень мероприятий'!H65</f>
        <v>800</v>
      </c>
      <c r="G134" s="208"/>
    </row>
    <row r="135" spans="1:7" ht="13.5" customHeight="1" x14ac:dyDescent="0.2">
      <c r="A135" s="251"/>
      <c r="B135" s="195"/>
      <c r="C135" s="246"/>
      <c r="D135" s="247"/>
      <c r="E135" s="99" t="s">
        <v>109</v>
      </c>
      <c r="F135" s="66">
        <f>'Прил 7 Перечень мероприятий'!I65</f>
        <v>800</v>
      </c>
      <c r="G135" s="208"/>
    </row>
    <row r="136" spans="1:7" ht="13.5" customHeight="1" x14ac:dyDescent="0.2">
      <c r="A136" s="251"/>
      <c r="B136" s="195"/>
      <c r="C136" s="246"/>
      <c r="D136" s="247"/>
      <c r="E136" s="99" t="s">
        <v>110</v>
      </c>
      <c r="F136" s="66">
        <f>'Прил 7 Перечень мероприятий'!J65</f>
        <v>800</v>
      </c>
      <c r="G136" s="208"/>
    </row>
    <row r="137" spans="1:7" ht="13.5" customHeight="1" x14ac:dyDescent="0.2">
      <c r="A137" s="251"/>
      <c r="B137" s="195"/>
      <c r="C137" s="246"/>
      <c r="D137" s="247"/>
      <c r="E137" s="99" t="s">
        <v>111</v>
      </c>
      <c r="F137" s="66">
        <f>'Прил 7 Перечень мероприятий'!K65</f>
        <v>800</v>
      </c>
      <c r="G137" s="208"/>
    </row>
    <row r="138" spans="1:7" ht="11.25" customHeight="1" x14ac:dyDescent="0.2">
      <c r="A138" s="250" t="s">
        <v>295</v>
      </c>
      <c r="B138" s="195" t="s">
        <v>197</v>
      </c>
      <c r="C138" s="244" t="s">
        <v>257</v>
      </c>
      <c r="D138" s="245"/>
      <c r="E138" s="103" t="s">
        <v>54</v>
      </c>
      <c r="F138" s="147">
        <f>SUM(F139:F143)</f>
        <v>376.1</v>
      </c>
      <c r="G138" s="208"/>
    </row>
    <row r="139" spans="1:7" ht="11.25" customHeight="1" x14ac:dyDescent="0.2">
      <c r="A139" s="251"/>
      <c r="B139" s="195"/>
      <c r="C139" s="246"/>
      <c r="D139" s="247"/>
      <c r="E139" s="102" t="s">
        <v>4</v>
      </c>
      <c r="F139" s="66">
        <f>'Прил 7 Перечень мероприятий'!G67</f>
        <v>304.10000000000002</v>
      </c>
      <c r="G139" s="208"/>
    </row>
    <row r="140" spans="1:7" ht="11.25" customHeight="1" x14ac:dyDescent="0.2">
      <c r="A140" s="251"/>
      <c r="B140" s="195"/>
      <c r="C140" s="246"/>
      <c r="D140" s="247"/>
      <c r="E140" s="102" t="s">
        <v>53</v>
      </c>
      <c r="F140" s="66">
        <f>'Прил 7 Перечень мероприятий'!H67</f>
        <v>18</v>
      </c>
      <c r="G140" s="208"/>
    </row>
    <row r="141" spans="1:7" ht="11.25" customHeight="1" x14ac:dyDescent="0.2">
      <c r="A141" s="251"/>
      <c r="B141" s="195"/>
      <c r="C141" s="246"/>
      <c r="D141" s="247"/>
      <c r="E141" s="102" t="s">
        <v>109</v>
      </c>
      <c r="F141" s="66">
        <f>'Прил 7 Перечень мероприятий'!I67</f>
        <v>18</v>
      </c>
      <c r="G141" s="208"/>
    </row>
    <row r="142" spans="1:7" ht="11.25" customHeight="1" x14ac:dyDescent="0.2">
      <c r="A142" s="251"/>
      <c r="B142" s="195"/>
      <c r="C142" s="246"/>
      <c r="D142" s="247"/>
      <c r="E142" s="102" t="s">
        <v>110</v>
      </c>
      <c r="F142" s="66">
        <f>'Прил 7 Перечень мероприятий'!J67</f>
        <v>18</v>
      </c>
      <c r="G142" s="208"/>
    </row>
    <row r="143" spans="1:7" ht="11.25" customHeight="1" x14ac:dyDescent="0.2">
      <c r="A143" s="251"/>
      <c r="B143" s="195"/>
      <c r="C143" s="246"/>
      <c r="D143" s="247"/>
      <c r="E143" s="102" t="s">
        <v>111</v>
      </c>
      <c r="F143" s="66">
        <f>'Прил 7 Перечень мероприятий'!K67</f>
        <v>18</v>
      </c>
      <c r="G143" s="208"/>
    </row>
    <row r="144" spans="1:7" ht="17.25" customHeight="1" x14ac:dyDescent="0.2">
      <c r="A144" s="258" t="s">
        <v>296</v>
      </c>
      <c r="B144" s="195" t="s">
        <v>197</v>
      </c>
      <c r="C144" s="244" t="s">
        <v>341</v>
      </c>
      <c r="D144" s="245"/>
      <c r="E144" s="103" t="s">
        <v>54</v>
      </c>
      <c r="F144" s="147">
        <f>SUM(F145:F149)</f>
        <v>25500.400000000001</v>
      </c>
      <c r="G144" s="208"/>
    </row>
    <row r="145" spans="1:7" ht="17.25" customHeight="1" x14ac:dyDescent="0.2">
      <c r="A145" s="259"/>
      <c r="B145" s="195"/>
      <c r="C145" s="246"/>
      <c r="D145" s="247"/>
      <c r="E145" s="102" t="s">
        <v>4</v>
      </c>
      <c r="F145" s="66">
        <f>'Прил 7 Перечень мероприятий'!G69</f>
        <v>5566</v>
      </c>
      <c r="G145" s="208"/>
    </row>
    <row r="146" spans="1:7" ht="17.25" customHeight="1" x14ac:dyDescent="0.2">
      <c r="A146" s="259"/>
      <c r="B146" s="195"/>
      <c r="C146" s="246"/>
      <c r="D146" s="247"/>
      <c r="E146" s="102" t="s">
        <v>53</v>
      </c>
      <c r="F146" s="66">
        <f>'Прил 7 Перечень мероприятий'!H69</f>
        <v>4983.6000000000004</v>
      </c>
      <c r="G146" s="208"/>
    </row>
    <row r="147" spans="1:7" ht="17.25" customHeight="1" x14ac:dyDescent="0.2">
      <c r="A147" s="259"/>
      <c r="B147" s="195"/>
      <c r="C147" s="246"/>
      <c r="D147" s="247"/>
      <c r="E147" s="102" t="s">
        <v>109</v>
      </c>
      <c r="F147" s="66">
        <f>'Прил 7 Перечень мероприятий'!I69</f>
        <v>4983.6000000000004</v>
      </c>
      <c r="G147" s="208"/>
    </row>
    <row r="148" spans="1:7" ht="17.25" customHeight="1" x14ac:dyDescent="0.2">
      <c r="A148" s="259"/>
      <c r="B148" s="195"/>
      <c r="C148" s="246"/>
      <c r="D148" s="247"/>
      <c r="E148" s="102" t="s">
        <v>110</v>
      </c>
      <c r="F148" s="66">
        <f>'Прил 7 Перечень мероприятий'!J69</f>
        <v>4983.6000000000004</v>
      </c>
      <c r="G148" s="208"/>
    </row>
    <row r="149" spans="1:7" ht="17.25" customHeight="1" x14ac:dyDescent="0.2">
      <c r="A149" s="259"/>
      <c r="B149" s="195"/>
      <c r="C149" s="246"/>
      <c r="D149" s="247"/>
      <c r="E149" s="102" t="s">
        <v>111</v>
      </c>
      <c r="F149" s="66">
        <f>'Прил 7 Перечень мероприятий'!K69</f>
        <v>4983.6000000000004</v>
      </c>
      <c r="G149" s="208"/>
    </row>
    <row r="150" spans="1:7" ht="11.25" customHeight="1" x14ac:dyDescent="0.2">
      <c r="A150" s="250" t="s">
        <v>297</v>
      </c>
      <c r="B150" s="195" t="s">
        <v>197</v>
      </c>
      <c r="C150" s="244" t="s">
        <v>358</v>
      </c>
      <c r="D150" s="245"/>
      <c r="E150" s="103" t="s">
        <v>54</v>
      </c>
      <c r="F150" s="147">
        <f>SUM(F151:F155)</f>
        <v>1094.5</v>
      </c>
      <c r="G150" s="208"/>
    </row>
    <row r="151" spans="1:7" ht="11.25" customHeight="1" x14ac:dyDescent="0.2">
      <c r="A151" s="251"/>
      <c r="B151" s="195"/>
      <c r="C151" s="246"/>
      <c r="D151" s="247"/>
      <c r="E151" s="102" t="s">
        <v>4</v>
      </c>
      <c r="F151" s="66">
        <f>'Прил 7 Перечень мероприятий'!G71</f>
        <v>1034.5</v>
      </c>
      <c r="G151" s="208"/>
    </row>
    <row r="152" spans="1:7" ht="11.25" customHeight="1" x14ac:dyDescent="0.2">
      <c r="A152" s="251"/>
      <c r="B152" s="195"/>
      <c r="C152" s="246"/>
      <c r="D152" s="247"/>
      <c r="E152" s="102" t="s">
        <v>53</v>
      </c>
      <c r="F152" s="66">
        <f>'Прил 7 Перечень мероприятий'!H71</f>
        <v>15</v>
      </c>
      <c r="G152" s="208"/>
    </row>
    <row r="153" spans="1:7" ht="11.25" customHeight="1" x14ac:dyDescent="0.2">
      <c r="A153" s="251"/>
      <c r="B153" s="195"/>
      <c r="C153" s="246"/>
      <c r="D153" s="247"/>
      <c r="E153" s="102" t="s">
        <v>109</v>
      </c>
      <c r="F153" s="66">
        <f>'Прил 7 Перечень мероприятий'!I71</f>
        <v>15</v>
      </c>
      <c r="G153" s="208"/>
    </row>
    <row r="154" spans="1:7" ht="11.25" customHeight="1" x14ac:dyDescent="0.2">
      <c r="A154" s="251"/>
      <c r="B154" s="195"/>
      <c r="C154" s="246"/>
      <c r="D154" s="247"/>
      <c r="E154" s="102" t="s">
        <v>110</v>
      </c>
      <c r="F154" s="66">
        <f>'Прил 7 Перечень мероприятий'!J71</f>
        <v>15</v>
      </c>
      <c r="G154" s="208"/>
    </row>
    <row r="155" spans="1:7" ht="25.5" customHeight="1" x14ac:dyDescent="0.2">
      <c r="A155" s="251"/>
      <c r="B155" s="195"/>
      <c r="C155" s="246"/>
      <c r="D155" s="247"/>
      <c r="E155" s="102" t="s">
        <v>111</v>
      </c>
      <c r="F155" s="66">
        <f>'Прил 7 Перечень мероприятий'!K71</f>
        <v>15</v>
      </c>
      <c r="G155" s="208"/>
    </row>
    <row r="156" spans="1:7" ht="10.5" customHeight="1" x14ac:dyDescent="0.2">
      <c r="A156" s="250" t="s">
        <v>298</v>
      </c>
      <c r="B156" s="195" t="s">
        <v>197</v>
      </c>
      <c r="C156" s="244" t="s">
        <v>227</v>
      </c>
      <c r="D156" s="245"/>
      <c r="E156" s="103" t="s">
        <v>54</v>
      </c>
      <c r="F156" s="147">
        <f>SUM(F157:F161)</f>
        <v>25</v>
      </c>
      <c r="G156" s="208"/>
    </row>
    <row r="157" spans="1:7" ht="10.5" customHeight="1" x14ac:dyDescent="0.2">
      <c r="A157" s="251"/>
      <c r="B157" s="195"/>
      <c r="C157" s="246"/>
      <c r="D157" s="247"/>
      <c r="E157" s="102" t="s">
        <v>4</v>
      </c>
      <c r="F157" s="66">
        <f>'Прил 7 Перечень мероприятий'!G73</f>
        <v>25</v>
      </c>
      <c r="G157" s="208"/>
    </row>
    <row r="158" spans="1:7" ht="10.5" customHeight="1" x14ac:dyDescent="0.2">
      <c r="A158" s="251"/>
      <c r="B158" s="195"/>
      <c r="C158" s="246"/>
      <c r="D158" s="247"/>
      <c r="E158" s="102" t="s">
        <v>53</v>
      </c>
      <c r="F158" s="66">
        <f>'Прил 7 Перечень мероприятий'!H73</f>
        <v>0</v>
      </c>
      <c r="G158" s="208"/>
    </row>
    <row r="159" spans="1:7" ht="10.5" customHeight="1" x14ac:dyDescent="0.2">
      <c r="A159" s="251"/>
      <c r="B159" s="195"/>
      <c r="C159" s="246"/>
      <c r="D159" s="247"/>
      <c r="E159" s="102" t="s">
        <v>109</v>
      </c>
      <c r="F159" s="66">
        <f>'Прил 7 Перечень мероприятий'!I73</f>
        <v>0</v>
      </c>
      <c r="G159" s="208"/>
    </row>
    <row r="160" spans="1:7" ht="10.5" customHeight="1" x14ac:dyDescent="0.2">
      <c r="A160" s="251"/>
      <c r="B160" s="195"/>
      <c r="C160" s="246"/>
      <c r="D160" s="247"/>
      <c r="E160" s="102" t="s">
        <v>110</v>
      </c>
      <c r="F160" s="66">
        <f>'Прил 7 Перечень мероприятий'!J73</f>
        <v>0</v>
      </c>
      <c r="G160" s="208"/>
    </row>
    <row r="161" spans="1:7" ht="10.5" customHeight="1" x14ac:dyDescent="0.2">
      <c r="A161" s="251"/>
      <c r="B161" s="195"/>
      <c r="C161" s="246"/>
      <c r="D161" s="247"/>
      <c r="E161" s="102" t="s">
        <v>111</v>
      </c>
      <c r="F161" s="66">
        <f>'Прил 7 Перечень мероприятий'!K73</f>
        <v>0</v>
      </c>
      <c r="G161" s="208"/>
    </row>
    <row r="162" spans="1:7" ht="12" customHeight="1" x14ac:dyDescent="0.2">
      <c r="A162" s="250" t="s">
        <v>210</v>
      </c>
      <c r="B162" s="195" t="s">
        <v>197</v>
      </c>
      <c r="C162" s="244" t="s">
        <v>345</v>
      </c>
      <c r="D162" s="245"/>
      <c r="E162" s="100" t="s">
        <v>54</v>
      </c>
      <c r="F162" s="147">
        <f>SUM(F163:F167)</f>
        <v>243</v>
      </c>
      <c r="G162" s="208"/>
    </row>
    <row r="163" spans="1:7" ht="12" customHeight="1" x14ac:dyDescent="0.2">
      <c r="A163" s="251"/>
      <c r="B163" s="195"/>
      <c r="C163" s="246"/>
      <c r="D163" s="247"/>
      <c r="E163" s="99" t="s">
        <v>4</v>
      </c>
      <c r="F163" s="66">
        <f>'Прил 7 Перечень мероприятий'!G75</f>
        <v>35</v>
      </c>
      <c r="G163" s="208"/>
    </row>
    <row r="164" spans="1:7" ht="12" customHeight="1" x14ac:dyDescent="0.2">
      <c r="A164" s="251"/>
      <c r="B164" s="195"/>
      <c r="C164" s="246"/>
      <c r="D164" s="247"/>
      <c r="E164" s="99" t="s">
        <v>53</v>
      </c>
      <c r="F164" s="66">
        <f>'Прил 7 Перечень мероприятий'!H75</f>
        <v>52</v>
      </c>
      <c r="G164" s="208"/>
    </row>
    <row r="165" spans="1:7" ht="12" customHeight="1" x14ac:dyDescent="0.2">
      <c r="A165" s="251"/>
      <c r="B165" s="195"/>
      <c r="C165" s="246"/>
      <c r="D165" s="247"/>
      <c r="E165" s="99" t="s">
        <v>109</v>
      </c>
      <c r="F165" s="66">
        <f>'Прил 7 Перечень мероприятий'!I75</f>
        <v>52</v>
      </c>
      <c r="G165" s="208"/>
    </row>
    <row r="166" spans="1:7" ht="12" customHeight="1" x14ac:dyDescent="0.2">
      <c r="A166" s="251"/>
      <c r="B166" s="195"/>
      <c r="C166" s="246"/>
      <c r="D166" s="247"/>
      <c r="E166" s="99" t="s">
        <v>110</v>
      </c>
      <c r="F166" s="66">
        <f>'Прил 7 Перечень мероприятий'!J75</f>
        <v>52</v>
      </c>
      <c r="G166" s="208"/>
    </row>
    <row r="167" spans="1:7" ht="16.5" customHeight="1" x14ac:dyDescent="0.2">
      <c r="A167" s="251"/>
      <c r="B167" s="195"/>
      <c r="C167" s="246"/>
      <c r="D167" s="247"/>
      <c r="E167" s="99" t="s">
        <v>111</v>
      </c>
      <c r="F167" s="66">
        <f>'Прил 7 Перечень мероприятий'!K75</f>
        <v>52</v>
      </c>
      <c r="G167" s="208"/>
    </row>
    <row r="168" spans="1:7" ht="12.75" customHeight="1" x14ac:dyDescent="0.2">
      <c r="A168" s="250" t="s">
        <v>310</v>
      </c>
      <c r="B168" s="195" t="s">
        <v>197</v>
      </c>
      <c r="C168" s="244" t="s">
        <v>346</v>
      </c>
      <c r="D168" s="245"/>
      <c r="E168" s="100" t="s">
        <v>54</v>
      </c>
      <c r="F168" s="147">
        <f>SUM(F169:F173)</f>
        <v>200</v>
      </c>
      <c r="G168" s="208"/>
    </row>
    <row r="169" spans="1:7" ht="12.75" customHeight="1" x14ac:dyDescent="0.2">
      <c r="A169" s="251"/>
      <c r="B169" s="195"/>
      <c r="C169" s="246"/>
      <c r="D169" s="247"/>
      <c r="E169" s="99" t="s">
        <v>4</v>
      </c>
      <c r="F169" s="66">
        <f>'Прил 7 Перечень мероприятий'!G77</f>
        <v>80</v>
      </c>
      <c r="G169" s="208"/>
    </row>
    <row r="170" spans="1:7" ht="12.75" customHeight="1" x14ac:dyDescent="0.2">
      <c r="A170" s="251"/>
      <c r="B170" s="195"/>
      <c r="C170" s="246"/>
      <c r="D170" s="247"/>
      <c r="E170" s="99" t="s">
        <v>53</v>
      </c>
      <c r="F170" s="66">
        <f>'Прил 7 Перечень мероприятий'!H77</f>
        <v>30</v>
      </c>
      <c r="G170" s="208"/>
    </row>
    <row r="171" spans="1:7" ht="12.75" customHeight="1" x14ac:dyDescent="0.2">
      <c r="A171" s="251"/>
      <c r="B171" s="195"/>
      <c r="C171" s="246"/>
      <c r="D171" s="247"/>
      <c r="E171" s="99" t="s">
        <v>109</v>
      </c>
      <c r="F171" s="66">
        <f>'Прил 7 Перечень мероприятий'!I77</f>
        <v>30</v>
      </c>
      <c r="G171" s="208"/>
    </row>
    <row r="172" spans="1:7" ht="12.75" customHeight="1" x14ac:dyDescent="0.2">
      <c r="A172" s="251"/>
      <c r="B172" s="195"/>
      <c r="C172" s="246"/>
      <c r="D172" s="247"/>
      <c r="E172" s="99" t="s">
        <v>110</v>
      </c>
      <c r="F172" s="66">
        <f>'Прил 7 Перечень мероприятий'!J77</f>
        <v>30</v>
      </c>
      <c r="G172" s="208"/>
    </row>
    <row r="173" spans="1:7" ht="19.5" customHeight="1" x14ac:dyDescent="0.2">
      <c r="A173" s="251"/>
      <c r="B173" s="195"/>
      <c r="C173" s="246"/>
      <c r="D173" s="247"/>
      <c r="E173" s="99" t="s">
        <v>111</v>
      </c>
      <c r="F173" s="66">
        <f>'Прил 7 Перечень мероприятий'!K77</f>
        <v>30</v>
      </c>
      <c r="G173" s="208"/>
    </row>
    <row r="174" spans="1:7" ht="14.25" customHeight="1" x14ac:dyDescent="0.2">
      <c r="A174" s="250" t="s">
        <v>299</v>
      </c>
      <c r="B174" s="195" t="s">
        <v>197</v>
      </c>
      <c r="C174" s="238" t="s">
        <v>312</v>
      </c>
      <c r="D174" s="239"/>
      <c r="E174" s="100" t="s">
        <v>54</v>
      </c>
      <c r="F174" s="147">
        <f>SUM(F175:F179)</f>
        <v>1576.2680000000003</v>
      </c>
      <c r="G174" s="208"/>
    </row>
    <row r="175" spans="1:7" ht="14.25" customHeight="1" x14ac:dyDescent="0.2">
      <c r="A175" s="251"/>
      <c r="B175" s="195"/>
      <c r="C175" s="240"/>
      <c r="D175" s="241"/>
      <c r="E175" s="99" t="s">
        <v>4</v>
      </c>
      <c r="F175" s="66">
        <f>'Прил 7 Перечень мероприятий'!G79</f>
        <v>1228.6679999999999</v>
      </c>
      <c r="G175" s="208"/>
    </row>
    <row r="176" spans="1:7" ht="14.25" customHeight="1" x14ac:dyDescent="0.2">
      <c r="A176" s="251"/>
      <c r="B176" s="195"/>
      <c r="C176" s="240"/>
      <c r="D176" s="241"/>
      <c r="E176" s="99" t="s">
        <v>53</v>
      </c>
      <c r="F176" s="66">
        <f>'Прил 7 Перечень мероприятий'!H79</f>
        <v>86.9</v>
      </c>
      <c r="G176" s="208"/>
    </row>
    <row r="177" spans="1:7" ht="14.25" customHeight="1" x14ac:dyDescent="0.2">
      <c r="A177" s="251"/>
      <c r="B177" s="195"/>
      <c r="C177" s="240"/>
      <c r="D177" s="241"/>
      <c r="E177" s="99" t="s">
        <v>109</v>
      </c>
      <c r="F177" s="66">
        <f>'Прил 7 Перечень мероприятий'!I79</f>
        <v>86.9</v>
      </c>
      <c r="G177" s="208"/>
    </row>
    <row r="178" spans="1:7" ht="14.25" customHeight="1" x14ac:dyDescent="0.2">
      <c r="A178" s="251"/>
      <c r="B178" s="195"/>
      <c r="C178" s="240"/>
      <c r="D178" s="241"/>
      <c r="E178" s="99" t="s">
        <v>110</v>
      </c>
      <c r="F178" s="66">
        <f>'Прил 7 Перечень мероприятий'!J79</f>
        <v>86.9</v>
      </c>
      <c r="G178" s="208"/>
    </row>
    <row r="179" spans="1:7" ht="29.25" customHeight="1" x14ac:dyDescent="0.2">
      <c r="A179" s="251"/>
      <c r="B179" s="195"/>
      <c r="C179" s="240"/>
      <c r="D179" s="241"/>
      <c r="E179" s="99" t="s">
        <v>111</v>
      </c>
      <c r="F179" s="66">
        <f>'Прил 7 Перечень мероприятий'!K79</f>
        <v>86.9</v>
      </c>
      <c r="G179" s="208"/>
    </row>
    <row r="180" spans="1:7" ht="12.75" customHeight="1" x14ac:dyDescent="0.2">
      <c r="A180" s="252" t="s">
        <v>300</v>
      </c>
      <c r="B180" s="195" t="s">
        <v>197</v>
      </c>
      <c r="C180" s="244" t="s">
        <v>272</v>
      </c>
      <c r="D180" s="245"/>
      <c r="E180" s="100" t="s">
        <v>54</v>
      </c>
      <c r="F180" s="147">
        <f>SUM(F181:F185)</f>
        <v>1485.6</v>
      </c>
      <c r="G180" s="208"/>
    </row>
    <row r="181" spans="1:7" ht="12.75" customHeight="1" x14ac:dyDescent="0.2">
      <c r="A181" s="251"/>
      <c r="B181" s="195"/>
      <c r="C181" s="246"/>
      <c r="D181" s="247"/>
      <c r="E181" s="99" t="s">
        <v>4</v>
      </c>
      <c r="F181" s="66">
        <f>'Прил 7 Перечень мероприятий'!G81</f>
        <v>285.60000000000002</v>
      </c>
      <c r="G181" s="208"/>
    </row>
    <row r="182" spans="1:7" ht="12.75" customHeight="1" x14ac:dyDescent="0.2">
      <c r="A182" s="251"/>
      <c r="B182" s="195"/>
      <c r="C182" s="246"/>
      <c r="D182" s="247"/>
      <c r="E182" s="99" t="s">
        <v>53</v>
      </c>
      <c r="F182" s="66">
        <f>'Прил 7 Перечень мероприятий'!H81</f>
        <v>300</v>
      </c>
      <c r="G182" s="208"/>
    </row>
    <row r="183" spans="1:7" ht="12.75" customHeight="1" x14ac:dyDescent="0.2">
      <c r="A183" s="251"/>
      <c r="B183" s="195"/>
      <c r="C183" s="246"/>
      <c r="D183" s="247"/>
      <c r="E183" s="99" t="s">
        <v>109</v>
      </c>
      <c r="F183" s="66">
        <f>'Прил 7 Перечень мероприятий'!I81</f>
        <v>300</v>
      </c>
      <c r="G183" s="208"/>
    </row>
    <row r="184" spans="1:7" ht="12.75" customHeight="1" x14ac:dyDescent="0.2">
      <c r="A184" s="251"/>
      <c r="B184" s="195"/>
      <c r="C184" s="246"/>
      <c r="D184" s="247"/>
      <c r="E184" s="99" t="s">
        <v>110</v>
      </c>
      <c r="F184" s="66">
        <f>'Прил 7 Перечень мероприятий'!J81</f>
        <v>300</v>
      </c>
      <c r="G184" s="208"/>
    </row>
    <row r="185" spans="1:7" ht="18" customHeight="1" x14ac:dyDescent="0.2">
      <c r="A185" s="251"/>
      <c r="B185" s="195"/>
      <c r="C185" s="246"/>
      <c r="D185" s="247"/>
      <c r="E185" s="99" t="s">
        <v>111</v>
      </c>
      <c r="F185" s="66">
        <f>'Прил 7 Перечень мероприятий'!K81</f>
        <v>300</v>
      </c>
      <c r="G185" s="208"/>
    </row>
    <row r="186" spans="1:7" ht="13.5" customHeight="1" x14ac:dyDescent="0.2">
      <c r="A186" s="250" t="s">
        <v>211</v>
      </c>
      <c r="B186" s="195" t="s">
        <v>197</v>
      </c>
      <c r="C186" s="244" t="s">
        <v>243</v>
      </c>
      <c r="D186" s="245"/>
      <c r="E186" s="100" t="s">
        <v>54</v>
      </c>
      <c r="F186" s="147">
        <f>SUM(F187:F191)</f>
        <v>1382.6</v>
      </c>
      <c r="G186" s="208"/>
    </row>
    <row r="187" spans="1:7" ht="13.5" customHeight="1" x14ac:dyDescent="0.2">
      <c r="A187" s="251"/>
      <c r="B187" s="195"/>
      <c r="C187" s="246"/>
      <c r="D187" s="247"/>
      <c r="E187" s="99" t="s">
        <v>4</v>
      </c>
      <c r="F187" s="66">
        <f>'Прил 7 Перечень мероприятий'!G83</f>
        <v>182.6</v>
      </c>
      <c r="G187" s="208"/>
    </row>
    <row r="188" spans="1:7" ht="13.5" customHeight="1" x14ac:dyDescent="0.2">
      <c r="A188" s="251"/>
      <c r="B188" s="195"/>
      <c r="C188" s="246"/>
      <c r="D188" s="247"/>
      <c r="E188" s="99" t="s">
        <v>53</v>
      </c>
      <c r="F188" s="66">
        <f>'Прил 7 Перечень мероприятий'!H83</f>
        <v>300</v>
      </c>
      <c r="G188" s="208"/>
    </row>
    <row r="189" spans="1:7" ht="13.5" customHeight="1" x14ac:dyDescent="0.2">
      <c r="A189" s="251"/>
      <c r="B189" s="195"/>
      <c r="C189" s="246"/>
      <c r="D189" s="247"/>
      <c r="E189" s="99" t="s">
        <v>109</v>
      </c>
      <c r="F189" s="66">
        <f>'Прил 7 Перечень мероприятий'!I83</f>
        <v>300</v>
      </c>
      <c r="G189" s="208"/>
    </row>
    <row r="190" spans="1:7" ht="13.5" customHeight="1" x14ac:dyDescent="0.2">
      <c r="A190" s="251"/>
      <c r="B190" s="195"/>
      <c r="C190" s="246"/>
      <c r="D190" s="247"/>
      <c r="E190" s="99" t="s">
        <v>110</v>
      </c>
      <c r="F190" s="66">
        <f>'Прил 7 Перечень мероприятий'!J83</f>
        <v>300</v>
      </c>
      <c r="G190" s="208"/>
    </row>
    <row r="191" spans="1:7" ht="13.5" customHeight="1" x14ac:dyDescent="0.2">
      <c r="A191" s="251"/>
      <c r="B191" s="196"/>
      <c r="C191" s="246"/>
      <c r="D191" s="247"/>
      <c r="E191" s="112" t="s">
        <v>111</v>
      </c>
      <c r="F191" s="148">
        <f>'Прил 7 Перечень мероприятий'!K83</f>
        <v>300</v>
      </c>
      <c r="G191" s="208"/>
    </row>
    <row r="192" spans="1:7" ht="13.5" customHeight="1" x14ac:dyDescent="0.2">
      <c r="A192" s="229" t="s">
        <v>301</v>
      </c>
      <c r="B192" s="226" t="s">
        <v>197</v>
      </c>
      <c r="C192" s="113"/>
      <c r="D192" s="234" t="s">
        <v>357</v>
      </c>
      <c r="E192" s="101" t="s">
        <v>54</v>
      </c>
      <c r="F192" s="145">
        <f>SUM(F193:F197)</f>
        <v>185</v>
      </c>
      <c r="G192" s="226"/>
    </row>
    <row r="193" spans="1:7" ht="13.5" customHeight="1" x14ac:dyDescent="0.2">
      <c r="A193" s="232"/>
      <c r="B193" s="227"/>
      <c r="C193" s="113"/>
      <c r="D193" s="235"/>
      <c r="E193" s="80" t="s">
        <v>4</v>
      </c>
      <c r="F193" s="149">
        <f>'Прил 7 Перечень мероприятий'!G85</f>
        <v>185</v>
      </c>
      <c r="G193" s="227"/>
    </row>
    <row r="194" spans="1:7" ht="13.5" customHeight="1" x14ac:dyDescent="0.2">
      <c r="A194" s="232"/>
      <c r="B194" s="227"/>
      <c r="C194" s="113"/>
      <c r="D194" s="235"/>
      <c r="E194" s="80" t="s">
        <v>53</v>
      </c>
      <c r="F194" s="149">
        <f>'Прил 7 Перечень мероприятий'!H85</f>
        <v>0</v>
      </c>
      <c r="G194" s="227"/>
    </row>
    <row r="195" spans="1:7" ht="13.5" customHeight="1" x14ac:dyDescent="0.2">
      <c r="A195" s="232"/>
      <c r="B195" s="227"/>
      <c r="C195" s="113"/>
      <c r="D195" s="235"/>
      <c r="E195" s="80" t="s">
        <v>109</v>
      </c>
      <c r="F195" s="149">
        <f>'Прил 7 Перечень мероприятий'!I85</f>
        <v>0</v>
      </c>
      <c r="G195" s="227"/>
    </row>
    <row r="196" spans="1:7" ht="13.5" customHeight="1" x14ac:dyDescent="0.2">
      <c r="A196" s="232"/>
      <c r="B196" s="227"/>
      <c r="C196" s="113"/>
      <c r="D196" s="235"/>
      <c r="E196" s="80" t="s">
        <v>110</v>
      </c>
      <c r="F196" s="149">
        <f>'Прил 7 Перечень мероприятий'!J85</f>
        <v>0</v>
      </c>
      <c r="G196" s="227"/>
    </row>
    <row r="197" spans="1:7" ht="13.5" customHeight="1" x14ac:dyDescent="0.2">
      <c r="A197" s="233"/>
      <c r="B197" s="228"/>
      <c r="C197" s="113"/>
      <c r="D197" s="236"/>
      <c r="E197" s="114" t="s">
        <v>111</v>
      </c>
      <c r="F197" s="149">
        <f>'Прил 7 Перечень мероприятий'!K85</f>
        <v>0</v>
      </c>
      <c r="G197" s="228"/>
    </row>
    <row r="198" spans="1:7" ht="9.75" customHeight="1" x14ac:dyDescent="0.2">
      <c r="A198" s="229" t="s">
        <v>235</v>
      </c>
      <c r="B198" s="226" t="s">
        <v>197</v>
      </c>
      <c r="C198" s="113"/>
      <c r="D198" s="234" t="s">
        <v>240</v>
      </c>
      <c r="E198" s="101" t="s">
        <v>54</v>
      </c>
      <c r="F198" s="145">
        <f>SUM(F199:F203)</f>
        <v>350</v>
      </c>
      <c r="G198" s="226"/>
    </row>
    <row r="199" spans="1:7" ht="9.75" customHeight="1" x14ac:dyDescent="0.2">
      <c r="A199" s="232"/>
      <c r="B199" s="227"/>
      <c r="C199" s="113"/>
      <c r="D199" s="235"/>
      <c r="E199" s="80" t="s">
        <v>4</v>
      </c>
      <c r="F199" s="149">
        <f>'Прил 7 Перечень мероприятий'!G87</f>
        <v>350</v>
      </c>
      <c r="G199" s="227"/>
    </row>
    <row r="200" spans="1:7" ht="9.75" customHeight="1" x14ac:dyDescent="0.2">
      <c r="A200" s="232"/>
      <c r="B200" s="227"/>
      <c r="C200" s="113"/>
      <c r="D200" s="235"/>
      <c r="E200" s="80" t="s">
        <v>53</v>
      </c>
      <c r="F200" s="149">
        <f>'Прил 7 Перечень мероприятий'!H87</f>
        <v>0</v>
      </c>
      <c r="G200" s="227"/>
    </row>
    <row r="201" spans="1:7" ht="9.75" customHeight="1" x14ac:dyDescent="0.2">
      <c r="A201" s="232"/>
      <c r="B201" s="227"/>
      <c r="C201" s="113"/>
      <c r="D201" s="235"/>
      <c r="E201" s="80" t="s">
        <v>109</v>
      </c>
      <c r="F201" s="149">
        <f>'Прил 7 Перечень мероприятий'!I87</f>
        <v>0</v>
      </c>
      <c r="G201" s="227"/>
    </row>
    <row r="202" spans="1:7" ht="9.75" customHeight="1" x14ac:dyDescent="0.2">
      <c r="A202" s="232"/>
      <c r="B202" s="227"/>
      <c r="C202" s="113"/>
      <c r="D202" s="235"/>
      <c r="E202" s="80" t="s">
        <v>110</v>
      </c>
      <c r="F202" s="149">
        <f>'Прил 7 Перечень мероприятий'!J87</f>
        <v>0</v>
      </c>
      <c r="G202" s="227"/>
    </row>
    <row r="203" spans="1:7" ht="9.75" customHeight="1" x14ac:dyDescent="0.2">
      <c r="A203" s="233"/>
      <c r="B203" s="228"/>
      <c r="C203" s="113"/>
      <c r="D203" s="236"/>
      <c r="E203" s="114" t="s">
        <v>111</v>
      </c>
      <c r="F203" s="149">
        <f>'Прил 7 Перечень мероприятий'!K87</f>
        <v>0</v>
      </c>
      <c r="G203" s="228"/>
    </row>
    <row r="204" spans="1:7" ht="11.25" customHeight="1" x14ac:dyDescent="0.2">
      <c r="A204" s="229" t="s">
        <v>238</v>
      </c>
      <c r="B204" s="226" t="s">
        <v>197</v>
      </c>
      <c r="C204" s="113"/>
      <c r="D204" s="234" t="s">
        <v>242</v>
      </c>
      <c r="E204" s="101" t="s">
        <v>54</v>
      </c>
      <c r="F204" s="145">
        <f>SUM(F205:F209)</f>
        <v>82.831999999999994</v>
      </c>
      <c r="G204" s="226"/>
    </row>
    <row r="205" spans="1:7" ht="11.25" customHeight="1" x14ac:dyDescent="0.2">
      <c r="A205" s="232"/>
      <c r="B205" s="227"/>
      <c r="C205" s="113"/>
      <c r="D205" s="235"/>
      <c r="E205" s="80" t="s">
        <v>4</v>
      </c>
      <c r="F205" s="149">
        <f>'Прил 7 Перечень мероприятий'!G89</f>
        <v>82.831999999999994</v>
      </c>
      <c r="G205" s="227"/>
    </row>
    <row r="206" spans="1:7" ht="11.25" customHeight="1" x14ac:dyDescent="0.2">
      <c r="A206" s="232"/>
      <c r="B206" s="227"/>
      <c r="C206" s="113"/>
      <c r="D206" s="235"/>
      <c r="E206" s="80" t="s">
        <v>53</v>
      </c>
      <c r="F206" s="149">
        <f>'Прил 7 Перечень мероприятий'!H89</f>
        <v>0</v>
      </c>
      <c r="G206" s="227"/>
    </row>
    <row r="207" spans="1:7" ht="11.25" customHeight="1" x14ac:dyDescent="0.2">
      <c r="A207" s="232"/>
      <c r="B207" s="227"/>
      <c r="C207" s="113"/>
      <c r="D207" s="235"/>
      <c r="E207" s="80" t="s">
        <v>109</v>
      </c>
      <c r="F207" s="149">
        <f>'Прил 7 Перечень мероприятий'!I89</f>
        <v>0</v>
      </c>
      <c r="G207" s="227"/>
    </row>
    <row r="208" spans="1:7" ht="11.25" customHeight="1" x14ac:dyDescent="0.2">
      <c r="A208" s="232"/>
      <c r="B208" s="227"/>
      <c r="C208" s="113"/>
      <c r="D208" s="235"/>
      <c r="E208" s="80" t="s">
        <v>110</v>
      </c>
      <c r="F208" s="149">
        <f>'Прил 7 Перечень мероприятий'!J89</f>
        <v>0</v>
      </c>
      <c r="G208" s="227"/>
    </row>
    <row r="209" spans="1:7" ht="11.25" customHeight="1" x14ac:dyDescent="0.2">
      <c r="A209" s="233"/>
      <c r="B209" s="228"/>
      <c r="C209" s="113"/>
      <c r="D209" s="236"/>
      <c r="E209" s="114" t="s">
        <v>111</v>
      </c>
      <c r="F209" s="149">
        <f>'Прил 7 Перечень мероприятий'!K89</f>
        <v>0</v>
      </c>
      <c r="G209" s="228"/>
    </row>
    <row r="210" spans="1:7" ht="11.25" customHeight="1" x14ac:dyDescent="0.2">
      <c r="A210" s="229" t="s">
        <v>239</v>
      </c>
      <c r="B210" s="226" t="s">
        <v>197</v>
      </c>
      <c r="C210" s="127"/>
      <c r="D210" s="234" t="s">
        <v>241</v>
      </c>
      <c r="E210" s="131" t="s">
        <v>54</v>
      </c>
      <c r="F210" s="145">
        <f>SUM(F211:F215)</f>
        <v>90</v>
      </c>
      <c r="G210" s="226"/>
    </row>
    <row r="211" spans="1:7" ht="11.25" customHeight="1" x14ac:dyDescent="0.2">
      <c r="A211" s="232"/>
      <c r="B211" s="227"/>
      <c r="C211" s="127"/>
      <c r="D211" s="235"/>
      <c r="E211" s="128" t="s">
        <v>4</v>
      </c>
      <c r="F211" s="149">
        <f>'Прил 7 Перечень мероприятий'!G91</f>
        <v>90</v>
      </c>
      <c r="G211" s="227"/>
    </row>
    <row r="212" spans="1:7" ht="11.25" customHeight="1" x14ac:dyDescent="0.2">
      <c r="A212" s="232"/>
      <c r="B212" s="227"/>
      <c r="C212" s="127"/>
      <c r="D212" s="235"/>
      <c r="E212" s="128" t="s">
        <v>53</v>
      </c>
      <c r="F212" s="149">
        <f>'Прил 7 Перечень мероприятий'!H91</f>
        <v>0</v>
      </c>
      <c r="G212" s="227"/>
    </row>
    <row r="213" spans="1:7" ht="11.25" customHeight="1" x14ac:dyDescent="0.2">
      <c r="A213" s="232"/>
      <c r="B213" s="227"/>
      <c r="C213" s="127"/>
      <c r="D213" s="235"/>
      <c r="E213" s="128" t="s">
        <v>109</v>
      </c>
      <c r="F213" s="149">
        <f>'Прил 7 Перечень мероприятий'!I87</f>
        <v>0</v>
      </c>
      <c r="G213" s="227"/>
    </row>
    <row r="214" spans="1:7" ht="11.25" customHeight="1" x14ac:dyDescent="0.2">
      <c r="A214" s="232"/>
      <c r="B214" s="227"/>
      <c r="C214" s="127"/>
      <c r="D214" s="235"/>
      <c r="E214" s="128" t="s">
        <v>110</v>
      </c>
      <c r="F214" s="149">
        <f>'Прил 7 Перечень мероприятий'!J87</f>
        <v>0</v>
      </c>
      <c r="G214" s="227"/>
    </row>
    <row r="215" spans="1:7" ht="11.25" customHeight="1" x14ac:dyDescent="0.2">
      <c r="A215" s="233"/>
      <c r="B215" s="228"/>
      <c r="C215" s="127"/>
      <c r="D215" s="236"/>
      <c r="E215" s="129" t="s">
        <v>111</v>
      </c>
      <c r="F215" s="149">
        <f>'Прил 7 Перечень мероприятий'!K87</f>
        <v>0</v>
      </c>
      <c r="G215" s="228"/>
    </row>
    <row r="216" spans="1:7" ht="10.5" customHeight="1" x14ac:dyDescent="0.2">
      <c r="A216" s="281" t="s">
        <v>316</v>
      </c>
      <c r="B216" s="243" t="s">
        <v>197</v>
      </c>
      <c r="C216" s="137"/>
      <c r="D216" s="278" t="s">
        <v>333</v>
      </c>
      <c r="E216" s="101" t="s">
        <v>54</v>
      </c>
      <c r="F216" s="150">
        <f>SUM(F217:F221)</f>
        <v>2100</v>
      </c>
      <c r="G216" s="226"/>
    </row>
    <row r="217" spans="1:7" ht="10.5" customHeight="1" x14ac:dyDescent="0.2">
      <c r="A217" s="291"/>
      <c r="B217" s="293"/>
      <c r="C217" s="137"/>
      <c r="D217" s="279"/>
      <c r="E217" s="80" t="s">
        <v>4</v>
      </c>
      <c r="F217" s="151">
        <f>'Прил 7 Перечень мероприятий'!G93</f>
        <v>2100</v>
      </c>
      <c r="G217" s="227"/>
    </row>
    <row r="218" spans="1:7" ht="10.5" customHeight="1" x14ac:dyDescent="0.2">
      <c r="A218" s="291"/>
      <c r="B218" s="293"/>
      <c r="C218" s="137"/>
      <c r="D218" s="279"/>
      <c r="E218" s="80" t="s">
        <v>53</v>
      </c>
      <c r="F218" s="151">
        <f>'Прил 7 Перечень мероприятий'!H93</f>
        <v>0</v>
      </c>
      <c r="G218" s="227"/>
    </row>
    <row r="219" spans="1:7" ht="10.5" customHeight="1" x14ac:dyDescent="0.2">
      <c r="A219" s="291"/>
      <c r="B219" s="293"/>
      <c r="C219" s="137"/>
      <c r="D219" s="279"/>
      <c r="E219" s="80" t="s">
        <v>109</v>
      </c>
      <c r="F219" s="151">
        <f>'Прил 7 Перечень мероприятий'!I93</f>
        <v>0</v>
      </c>
      <c r="G219" s="227"/>
    </row>
    <row r="220" spans="1:7" ht="10.5" customHeight="1" x14ac:dyDescent="0.2">
      <c r="A220" s="291"/>
      <c r="B220" s="293"/>
      <c r="C220" s="137"/>
      <c r="D220" s="279"/>
      <c r="E220" s="80" t="s">
        <v>110</v>
      </c>
      <c r="F220" s="151">
        <f>'Прил 7 Перечень мероприятий'!J93</f>
        <v>0</v>
      </c>
      <c r="G220" s="227"/>
    </row>
    <row r="221" spans="1:7" ht="10.5" customHeight="1" x14ac:dyDescent="0.2">
      <c r="A221" s="292"/>
      <c r="B221" s="294"/>
      <c r="C221" s="137"/>
      <c r="D221" s="280"/>
      <c r="E221" s="114" t="s">
        <v>111</v>
      </c>
      <c r="F221" s="151">
        <f>'Прил 7 Перечень мероприятий'!K93</f>
        <v>0</v>
      </c>
      <c r="G221" s="228"/>
    </row>
    <row r="222" spans="1:7" ht="25.5" customHeight="1" x14ac:dyDescent="0.2">
      <c r="A222" s="284" t="s">
        <v>113</v>
      </c>
      <c r="B222" s="285"/>
      <c r="C222" s="285"/>
      <c r="D222" s="285"/>
      <c r="E222" s="285"/>
      <c r="F222" s="285"/>
      <c r="G222" s="286"/>
    </row>
    <row r="223" spans="1:7" ht="14.25" customHeight="1" x14ac:dyDescent="0.2">
      <c r="A223" s="283" t="s">
        <v>188</v>
      </c>
      <c r="B223" s="273"/>
      <c r="C223" s="237"/>
      <c r="D223" s="237"/>
      <c r="E223" s="276"/>
      <c r="F223" s="270"/>
      <c r="G223" s="208"/>
    </row>
    <row r="224" spans="1:7" x14ac:dyDescent="0.2">
      <c r="A224" s="274"/>
      <c r="B224" s="275"/>
      <c r="C224" s="237"/>
      <c r="D224" s="237"/>
      <c r="E224" s="277"/>
      <c r="F224" s="271"/>
      <c r="G224" s="208"/>
    </row>
    <row r="225" spans="1:7" ht="16.5" customHeight="1" x14ac:dyDescent="0.2">
      <c r="A225" s="274"/>
      <c r="B225" s="275"/>
      <c r="C225" s="237"/>
      <c r="D225" s="237"/>
      <c r="E225" s="277"/>
      <c r="F225" s="271"/>
      <c r="G225" s="208"/>
    </row>
    <row r="226" spans="1:7" ht="16.5" customHeight="1" x14ac:dyDescent="0.2">
      <c r="A226" s="274"/>
      <c r="B226" s="275"/>
      <c r="C226" s="237"/>
      <c r="D226" s="237"/>
      <c r="E226" s="277"/>
      <c r="F226" s="271"/>
      <c r="G226" s="208"/>
    </row>
    <row r="227" spans="1:7" ht="5.25" hidden="1" customHeight="1" x14ac:dyDescent="0.2">
      <c r="A227" s="274"/>
      <c r="B227" s="275"/>
      <c r="C227" s="237"/>
      <c r="D227" s="237"/>
      <c r="E227" s="277"/>
      <c r="F227" s="271"/>
      <c r="G227" s="208"/>
    </row>
    <row r="228" spans="1:7" ht="15.75" customHeight="1" x14ac:dyDescent="0.2">
      <c r="A228" s="252" t="s">
        <v>276</v>
      </c>
      <c r="B228" s="195" t="s">
        <v>197</v>
      </c>
      <c r="C228" s="244" t="s">
        <v>309</v>
      </c>
      <c r="D228" s="245"/>
      <c r="E228" s="105" t="s">
        <v>54</v>
      </c>
      <c r="F228" s="147">
        <f>SUM(F229:F233)</f>
        <v>26080.9</v>
      </c>
      <c r="G228" s="208"/>
    </row>
    <row r="229" spans="1:7" ht="15.75" customHeight="1" x14ac:dyDescent="0.2">
      <c r="A229" s="251"/>
      <c r="B229" s="195"/>
      <c r="C229" s="246"/>
      <c r="D229" s="247"/>
      <c r="E229" s="104" t="s">
        <v>4</v>
      </c>
      <c r="F229" s="66">
        <f>'Прил 7 Перечень мероприятий'!G102</f>
        <v>6220.1</v>
      </c>
      <c r="G229" s="208"/>
    </row>
    <row r="230" spans="1:7" ht="15.75" customHeight="1" x14ac:dyDescent="0.2">
      <c r="A230" s="251"/>
      <c r="B230" s="195"/>
      <c r="C230" s="246"/>
      <c r="D230" s="247"/>
      <c r="E230" s="104" t="s">
        <v>53</v>
      </c>
      <c r="F230" s="66">
        <f>'Прил 7 Перечень мероприятий'!H102</f>
        <v>4965.2</v>
      </c>
      <c r="G230" s="208"/>
    </row>
    <row r="231" spans="1:7" ht="15.75" customHeight="1" x14ac:dyDescent="0.2">
      <c r="A231" s="251"/>
      <c r="B231" s="195"/>
      <c r="C231" s="246"/>
      <c r="D231" s="247"/>
      <c r="E231" s="104" t="s">
        <v>109</v>
      </c>
      <c r="F231" s="66">
        <f>'Прил 7 Перечень мероприятий'!I102</f>
        <v>4965.2</v>
      </c>
      <c r="G231" s="208"/>
    </row>
    <row r="232" spans="1:7" ht="15.75" customHeight="1" x14ac:dyDescent="0.2">
      <c r="A232" s="251"/>
      <c r="B232" s="195"/>
      <c r="C232" s="246"/>
      <c r="D232" s="247"/>
      <c r="E232" s="104" t="s">
        <v>110</v>
      </c>
      <c r="F232" s="66">
        <f>'Прил 7 Перечень мероприятий'!J102</f>
        <v>4965.2</v>
      </c>
      <c r="G232" s="208"/>
    </row>
    <row r="233" spans="1:7" ht="15.75" customHeight="1" x14ac:dyDescent="0.2">
      <c r="A233" s="251"/>
      <c r="B233" s="195"/>
      <c r="C233" s="246"/>
      <c r="D233" s="247"/>
      <c r="E233" s="104" t="s">
        <v>111</v>
      </c>
      <c r="F233" s="66">
        <f>'Прил 7 Перечень мероприятий'!K102</f>
        <v>4965.2</v>
      </c>
      <c r="G233" s="208"/>
    </row>
    <row r="234" spans="1:7" ht="16.5" customHeight="1" x14ac:dyDescent="0.2">
      <c r="A234" s="250" t="s">
        <v>294</v>
      </c>
      <c r="B234" s="195" t="s">
        <v>197</v>
      </c>
      <c r="C234" s="244" t="s">
        <v>228</v>
      </c>
      <c r="D234" s="245"/>
      <c r="E234" s="105" t="s">
        <v>54</v>
      </c>
      <c r="F234" s="147">
        <f>SUM(F235:F239)</f>
        <v>1400</v>
      </c>
      <c r="G234" s="208"/>
    </row>
    <row r="235" spans="1:7" ht="16.5" customHeight="1" x14ac:dyDescent="0.2">
      <c r="A235" s="251"/>
      <c r="B235" s="195"/>
      <c r="C235" s="246"/>
      <c r="D235" s="247"/>
      <c r="E235" s="104" t="s">
        <v>4</v>
      </c>
      <c r="F235" s="66">
        <f>'Прил 7 Перечень мероприятий'!G104</f>
        <v>280</v>
      </c>
      <c r="G235" s="208"/>
    </row>
    <row r="236" spans="1:7" ht="16.5" customHeight="1" x14ac:dyDescent="0.2">
      <c r="A236" s="251"/>
      <c r="B236" s="195"/>
      <c r="C236" s="246"/>
      <c r="D236" s="247"/>
      <c r="E236" s="104" t="s">
        <v>53</v>
      </c>
      <c r="F236" s="66">
        <f>'Прил 7 Перечень мероприятий'!H104</f>
        <v>280</v>
      </c>
      <c r="G236" s="208"/>
    </row>
    <row r="237" spans="1:7" ht="16.5" customHeight="1" x14ac:dyDescent="0.2">
      <c r="A237" s="251"/>
      <c r="B237" s="195"/>
      <c r="C237" s="246"/>
      <c r="D237" s="247"/>
      <c r="E237" s="104" t="s">
        <v>109</v>
      </c>
      <c r="F237" s="66">
        <f>'Прил 7 Перечень мероприятий'!I104</f>
        <v>280</v>
      </c>
      <c r="G237" s="208"/>
    </row>
    <row r="238" spans="1:7" ht="16.5" customHeight="1" x14ac:dyDescent="0.2">
      <c r="A238" s="251"/>
      <c r="B238" s="195"/>
      <c r="C238" s="246"/>
      <c r="D238" s="247"/>
      <c r="E238" s="104" t="s">
        <v>110</v>
      </c>
      <c r="F238" s="66">
        <f>'Прил 7 Перечень мероприятий'!J104</f>
        <v>280</v>
      </c>
      <c r="G238" s="208"/>
    </row>
    <row r="239" spans="1:7" ht="16.5" customHeight="1" x14ac:dyDescent="0.2">
      <c r="A239" s="251"/>
      <c r="B239" s="195"/>
      <c r="C239" s="246"/>
      <c r="D239" s="247"/>
      <c r="E239" s="104" t="s">
        <v>111</v>
      </c>
      <c r="F239" s="66">
        <f>'Прил 7 Перечень мероприятий'!K104</f>
        <v>280</v>
      </c>
      <c r="G239" s="208"/>
    </row>
    <row r="240" spans="1:7" ht="15" customHeight="1" x14ac:dyDescent="0.2">
      <c r="A240" s="250" t="s">
        <v>302</v>
      </c>
      <c r="B240" s="195" t="s">
        <v>197</v>
      </c>
      <c r="C240" s="244" t="s">
        <v>335</v>
      </c>
      <c r="D240" s="245"/>
      <c r="E240" s="105" t="s">
        <v>54</v>
      </c>
      <c r="F240" s="147">
        <f>SUM(F241:F245)</f>
        <v>882.44</v>
      </c>
      <c r="G240" s="208"/>
    </row>
    <row r="241" spans="1:7" ht="15" customHeight="1" x14ac:dyDescent="0.2">
      <c r="A241" s="251"/>
      <c r="B241" s="195"/>
      <c r="C241" s="246"/>
      <c r="D241" s="247"/>
      <c r="E241" s="104" t="s">
        <v>4</v>
      </c>
      <c r="F241" s="66">
        <f>'Прил 7 Перечень мероприятий'!G106</f>
        <v>82.44</v>
      </c>
      <c r="G241" s="208"/>
    </row>
    <row r="242" spans="1:7" ht="15" customHeight="1" x14ac:dyDescent="0.2">
      <c r="A242" s="251"/>
      <c r="B242" s="195"/>
      <c r="C242" s="246"/>
      <c r="D242" s="247"/>
      <c r="E242" s="104" t="s">
        <v>53</v>
      </c>
      <c r="F242" s="66">
        <f>'Прил 7 Перечень мероприятий'!H106</f>
        <v>200</v>
      </c>
      <c r="G242" s="208"/>
    </row>
    <row r="243" spans="1:7" ht="15" customHeight="1" x14ac:dyDescent="0.2">
      <c r="A243" s="251"/>
      <c r="B243" s="195"/>
      <c r="C243" s="246"/>
      <c r="D243" s="247"/>
      <c r="E243" s="104" t="s">
        <v>109</v>
      </c>
      <c r="F243" s="66">
        <f>'Прил 7 Перечень мероприятий'!I106</f>
        <v>200</v>
      </c>
      <c r="G243" s="208"/>
    </row>
    <row r="244" spans="1:7" ht="15" customHeight="1" x14ac:dyDescent="0.2">
      <c r="A244" s="251"/>
      <c r="B244" s="195"/>
      <c r="C244" s="246"/>
      <c r="D244" s="247"/>
      <c r="E244" s="104" t="s">
        <v>110</v>
      </c>
      <c r="F244" s="66">
        <f>'Прил 7 Перечень мероприятий'!J106</f>
        <v>200</v>
      </c>
      <c r="G244" s="208"/>
    </row>
    <row r="245" spans="1:7" ht="15" customHeight="1" x14ac:dyDescent="0.2">
      <c r="A245" s="251"/>
      <c r="B245" s="195"/>
      <c r="C245" s="246"/>
      <c r="D245" s="247"/>
      <c r="E245" s="104" t="s">
        <v>111</v>
      </c>
      <c r="F245" s="66">
        <f>'Прил 7 Перечень мероприятий'!K106</f>
        <v>200</v>
      </c>
      <c r="G245" s="208"/>
    </row>
    <row r="246" spans="1:7" ht="13.5" customHeight="1" x14ac:dyDescent="0.2">
      <c r="A246" s="250" t="s">
        <v>303</v>
      </c>
      <c r="B246" s="195" t="s">
        <v>197</v>
      </c>
      <c r="C246" s="244" t="s">
        <v>257</v>
      </c>
      <c r="D246" s="245"/>
      <c r="E246" s="105" t="s">
        <v>54</v>
      </c>
      <c r="F246" s="147">
        <f>SUM(F247:F251)</f>
        <v>25</v>
      </c>
      <c r="G246" s="208"/>
    </row>
    <row r="247" spans="1:7" ht="13.5" customHeight="1" x14ac:dyDescent="0.2">
      <c r="A247" s="251"/>
      <c r="B247" s="195"/>
      <c r="C247" s="246"/>
      <c r="D247" s="247"/>
      <c r="E247" s="104" t="s">
        <v>4</v>
      </c>
      <c r="F247" s="66">
        <f>'Прил 7 Перечень мероприятий'!G108</f>
        <v>5</v>
      </c>
      <c r="G247" s="208"/>
    </row>
    <row r="248" spans="1:7" ht="13.5" customHeight="1" x14ac:dyDescent="0.2">
      <c r="A248" s="251"/>
      <c r="B248" s="195"/>
      <c r="C248" s="246"/>
      <c r="D248" s="247"/>
      <c r="E248" s="104" t="s">
        <v>53</v>
      </c>
      <c r="F248" s="66">
        <f>'Прил 7 Перечень мероприятий'!H108</f>
        <v>5</v>
      </c>
      <c r="G248" s="208"/>
    </row>
    <row r="249" spans="1:7" ht="13.5" customHeight="1" x14ac:dyDescent="0.2">
      <c r="A249" s="251"/>
      <c r="B249" s="195"/>
      <c r="C249" s="246"/>
      <c r="D249" s="247"/>
      <c r="E249" s="104" t="s">
        <v>109</v>
      </c>
      <c r="F249" s="66">
        <f>'Прил 7 Перечень мероприятий'!I108</f>
        <v>5</v>
      </c>
      <c r="G249" s="208"/>
    </row>
    <row r="250" spans="1:7" ht="13.5" customHeight="1" x14ac:dyDescent="0.2">
      <c r="A250" s="251"/>
      <c r="B250" s="195"/>
      <c r="C250" s="246"/>
      <c r="D250" s="247"/>
      <c r="E250" s="104" t="s">
        <v>110</v>
      </c>
      <c r="F250" s="66">
        <f>'Прил 7 Перечень мероприятий'!J108</f>
        <v>5</v>
      </c>
      <c r="G250" s="208"/>
    </row>
    <row r="251" spans="1:7" ht="13.5" customHeight="1" x14ac:dyDescent="0.2">
      <c r="A251" s="251"/>
      <c r="B251" s="195"/>
      <c r="C251" s="246"/>
      <c r="D251" s="247"/>
      <c r="E251" s="104" t="s">
        <v>111</v>
      </c>
      <c r="F251" s="66">
        <f>'Прил 7 Перечень мероприятий'!K108</f>
        <v>5</v>
      </c>
      <c r="G251" s="208"/>
    </row>
    <row r="252" spans="1:7" ht="21" customHeight="1" x14ac:dyDescent="0.2">
      <c r="A252" s="250" t="s">
        <v>297</v>
      </c>
      <c r="B252" s="195" t="s">
        <v>197</v>
      </c>
      <c r="C252" s="244" t="s">
        <v>334</v>
      </c>
      <c r="D252" s="245"/>
      <c r="E252" s="105" t="s">
        <v>54</v>
      </c>
      <c r="F252" s="147">
        <f>SUM(F253:F257)</f>
        <v>1053.2819999999999</v>
      </c>
      <c r="G252" s="208"/>
    </row>
    <row r="253" spans="1:7" ht="15.75" customHeight="1" x14ac:dyDescent="0.2">
      <c r="A253" s="251"/>
      <c r="B253" s="195"/>
      <c r="C253" s="246"/>
      <c r="D253" s="247"/>
      <c r="E253" s="104" t="s">
        <v>4</v>
      </c>
      <c r="F253" s="66">
        <f>'Прил 7 Перечень мероприятий'!G110</f>
        <v>253.28199999999998</v>
      </c>
      <c r="G253" s="208"/>
    </row>
    <row r="254" spans="1:7" ht="15.75" customHeight="1" x14ac:dyDescent="0.2">
      <c r="A254" s="251"/>
      <c r="B254" s="195"/>
      <c r="C254" s="246"/>
      <c r="D254" s="247"/>
      <c r="E254" s="104" t="s">
        <v>53</v>
      </c>
      <c r="F254" s="66">
        <f>'Прил 7 Перечень мероприятий'!H110</f>
        <v>200</v>
      </c>
      <c r="G254" s="208"/>
    </row>
    <row r="255" spans="1:7" ht="15.75" customHeight="1" x14ac:dyDescent="0.2">
      <c r="A255" s="251"/>
      <c r="B255" s="195"/>
      <c r="C255" s="246"/>
      <c r="D255" s="247"/>
      <c r="E255" s="104" t="s">
        <v>109</v>
      </c>
      <c r="F255" s="66">
        <f>'Прил 7 Перечень мероприятий'!I110</f>
        <v>200</v>
      </c>
      <c r="G255" s="208"/>
    </row>
    <row r="256" spans="1:7" ht="15.75" customHeight="1" x14ac:dyDescent="0.2">
      <c r="A256" s="251"/>
      <c r="B256" s="195"/>
      <c r="C256" s="246"/>
      <c r="D256" s="247"/>
      <c r="E256" s="104" t="s">
        <v>110</v>
      </c>
      <c r="F256" s="66">
        <f>'Прил 7 Перечень мероприятий'!J110</f>
        <v>200</v>
      </c>
      <c r="G256" s="208"/>
    </row>
    <row r="257" spans="1:7" ht="15.75" customHeight="1" x14ac:dyDescent="0.2">
      <c r="A257" s="251"/>
      <c r="B257" s="195"/>
      <c r="C257" s="246"/>
      <c r="D257" s="247"/>
      <c r="E257" s="104" t="s">
        <v>111</v>
      </c>
      <c r="F257" s="66">
        <f>'Прил 7 Перечень мероприятий'!K110</f>
        <v>200</v>
      </c>
      <c r="G257" s="208"/>
    </row>
    <row r="258" spans="1:7" ht="15.75" customHeight="1" x14ac:dyDescent="0.2">
      <c r="A258" s="250" t="s">
        <v>304</v>
      </c>
      <c r="B258" s="195" t="s">
        <v>197</v>
      </c>
      <c r="C258" s="244" t="s">
        <v>329</v>
      </c>
      <c r="D258" s="245"/>
      <c r="E258" s="105" t="s">
        <v>54</v>
      </c>
      <c r="F258" s="147">
        <f>SUM(F259:F263)</f>
        <v>1000</v>
      </c>
      <c r="G258" s="208"/>
    </row>
    <row r="259" spans="1:7" ht="15.75" customHeight="1" x14ac:dyDescent="0.2">
      <c r="A259" s="251"/>
      <c r="B259" s="195"/>
      <c r="C259" s="246"/>
      <c r="D259" s="247"/>
      <c r="E259" s="104" t="s">
        <v>4</v>
      </c>
      <c r="F259" s="66">
        <f>'Прил 7 Перечень мероприятий'!G112</f>
        <v>200</v>
      </c>
      <c r="G259" s="208"/>
    </row>
    <row r="260" spans="1:7" ht="15.75" customHeight="1" x14ac:dyDescent="0.2">
      <c r="A260" s="251"/>
      <c r="B260" s="195"/>
      <c r="C260" s="246"/>
      <c r="D260" s="247"/>
      <c r="E260" s="104" t="s">
        <v>53</v>
      </c>
      <c r="F260" s="66">
        <f>'Прил 7 Перечень мероприятий'!H112</f>
        <v>200</v>
      </c>
      <c r="G260" s="208"/>
    </row>
    <row r="261" spans="1:7" ht="15.75" customHeight="1" x14ac:dyDescent="0.2">
      <c r="A261" s="251"/>
      <c r="B261" s="195"/>
      <c r="C261" s="246"/>
      <c r="D261" s="247"/>
      <c r="E261" s="104" t="s">
        <v>109</v>
      </c>
      <c r="F261" s="66">
        <f>'Прил 7 Перечень мероприятий'!I112</f>
        <v>200</v>
      </c>
      <c r="G261" s="208"/>
    </row>
    <row r="262" spans="1:7" ht="15.75" customHeight="1" x14ac:dyDescent="0.2">
      <c r="A262" s="251"/>
      <c r="B262" s="195"/>
      <c r="C262" s="246"/>
      <c r="D262" s="247"/>
      <c r="E262" s="104" t="s">
        <v>110</v>
      </c>
      <c r="F262" s="66">
        <f>'Прил 7 Перечень мероприятий'!J112</f>
        <v>200</v>
      </c>
      <c r="G262" s="208"/>
    </row>
    <row r="263" spans="1:7" ht="15.75" customHeight="1" x14ac:dyDescent="0.2">
      <c r="A263" s="251"/>
      <c r="B263" s="195"/>
      <c r="C263" s="246"/>
      <c r="D263" s="247"/>
      <c r="E263" s="104" t="s">
        <v>111</v>
      </c>
      <c r="F263" s="66">
        <f>'Прил 7 Перечень мероприятий'!K112</f>
        <v>200</v>
      </c>
      <c r="G263" s="208"/>
    </row>
    <row r="264" spans="1:7" ht="13.5" customHeight="1" x14ac:dyDescent="0.2">
      <c r="A264" s="250" t="s">
        <v>305</v>
      </c>
      <c r="B264" s="195" t="s">
        <v>197</v>
      </c>
      <c r="C264" s="244" t="s">
        <v>342</v>
      </c>
      <c r="D264" s="245"/>
      <c r="E264" s="105" t="s">
        <v>54</v>
      </c>
      <c r="F264" s="147">
        <f>SUM(F265:F269)</f>
        <v>1560.0280499999999</v>
      </c>
      <c r="G264" s="208"/>
    </row>
    <row r="265" spans="1:7" ht="13.5" customHeight="1" x14ac:dyDescent="0.2">
      <c r="A265" s="251"/>
      <c r="B265" s="195"/>
      <c r="C265" s="246"/>
      <c r="D265" s="247"/>
      <c r="E265" s="104" t="s">
        <v>4</v>
      </c>
      <c r="F265" s="66">
        <f>'Прил 7 Перечень мероприятий'!G114</f>
        <v>360.02805000000001</v>
      </c>
      <c r="G265" s="208"/>
    </row>
    <row r="266" spans="1:7" ht="13.5" customHeight="1" x14ac:dyDescent="0.2">
      <c r="A266" s="251"/>
      <c r="B266" s="195"/>
      <c r="C266" s="246"/>
      <c r="D266" s="247"/>
      <c r="E266" s="104" t="s">
        <v>53</v>
      </c>
      <c r="F266" s="66">
        <f>'Прил 7 Перечень мероприятий'!H114</f>
        <v>300</v>
      </c>
      <c r="G266" s="208"/>
    </row>
    <row r="267" spans="1:7" ht="13.5" customHeight="1" x14ac:dyDescent="0.2">
      <c r="A267" s="251"/>
      <c r="B267" s="195"/>
      <c r="C267" s="246"/>
      <c r="D267" s="247"/>
      <c r="E267" s="104" t="s">
        <v>109</v>
      </c>
      <c r="F267" s="66">
        <f>'Прил 7 Перечень мероприятий'!I114</f>
        <v>300</v>
      </c>
      <c r="G267" s="208"/>
    </row>
    <row r="268" spans="1:7" ht="13.5" customHeight="1" x14ac:dyDescent="0.2">
      <c r="A268" s="251"/>
      <c r="B268" s="195"/>
      <c r="C268" s="246"/>
      <c r="D268" s="247"/>
      <c r="E268" s="104" t="s">
        <v>110</v>
      </c>
      <c r="F268" s="66">
        <f>'Прил 7 Перечень мероприятий'!J114</f>
        <v>300</v>
      </c>
      <c r="G268" s="208"/>
    </row>
    <row r="269" spans="1:7" ht="13.5" customHeight="1" x14ac:dyDescent="0.2">
      <c r="A269" s="251"/>
      <c r="B269" s="195"/>
      <c r="C269" s="246"/>
      <c r="D269" s="247"/>
      <c r="E269" s="104" t="s">
        <v>111</v>
      </c>
      <c r="F269" s="66">
        <f>'Прил 7 Перечень мероприятий'!K114</f>
        <v>300</v>
      </c>
      <c r="G269" s="208"/>
    </row>
    <row r="270" spans="1:7" ht="10.5" customHeight="1" x14ac:dyDescent="0.2">
      <c r="A270" s="254" t="s">
        <v>306</v>
      </c>
      <c r="B270" s="195" t="s">
        <v>197</v>
      </c>
      <c r="C270" s="253" t="s">
        <v>226</v>
      </c>
      <c r="D270" s="253"/>
      <c r="E270" s="141" t="s">
        <v>54</v>
      </c>
      <c r="F270" s="147">
        <f>SUM(F271:F275)</f>
        <v>450</v>
      </c>
      <c r="G270" s="208"/>
    </row>
    <row r="271" spans="1:7" ht="10.5" customHeight="1" x14ac:dyDescent="0.2">
      <c r="A271" s="255"/>
      <c r="B271" s="195"/>
      <c r="C271" s="253"/>
      <c r="D271" s="253"/>
      <c r="E271" s="138" t="s">
        <v>4</v>
      </c>
      <c r="F271" s="66">
        <f>'Прил 7 Перечень мероприятий'!G116</f>
        <v>90</v>
      </c>
      <c r="G271" s="208"/>
    </row>
    <row r="272" spans="1:7" ht="10.5" customHeight="1" x14ac:dyDescent="0.2">
      <c r="A272" s="255"/>
      <c r="B272" s="195"/>
      <c r="C272" s="253"/>
      <c r="D272" s="253"/>
      <c r="E272" s="138" t="s">
        <v>53</v>
      </c>
      <c r="F272" s="66">
        <f>'Прил 7 Перечень мероприятий'!H116</f>
        <v>90</v>
      </c>
      <c r="G272" s="208"/>
    </row>
    <row r="273" spans="1:7" ht="10.5" customHeight="1" x14ac:dyDescent="0.2">
      <c r="A273" s="255"/>
      <c r="B273" s="195"/>
      <c r="C273" s="253"/>
      <c r="D273" s="253"/>
      <c r="E273" s="138" t="s">
        <v>109</v>
      </c>
      <c r="F273" s="66">
        <f>'Прил 7 Перечень мероприятий'!I116</f>
        <v>90</v>
      </c>
      <c r="G273" s="208"/>
    </row>
    <row r="274" spans="1:7" ht="10.5" customHeight="1" x14ac:dyDescent="0.2">
      <c r="A274" s="255"/>
      <c r="B274" s="195"/>
      <c r="C274" s="253"/>
      <c r="D274" s="253"/>
      <c r="E274" s="138" t="s">
        <v>110</v>
      </c>
      <c r="F274" s="66">
        <f>'Прил 7 Перечень мероприятий'!J116</f>
        <v>90</v>
      </c>
      <c r="G274" s="208"/>
    </row>
    <row r="275" spans="1:7" ht="10.5" customHeight="1" x14ac:dyDescent="0.2">
      <c r="A275" s="255"/>
      <c r="B275" s="195"/>
      <c r="C275" s="253"/>
      <c r="D275" s="253"/>
      <c r="E275" s="138" t="s">
        <v>111</v>
      </c>
      <c r="F275" s="66">
        <f>'Прил 7 Перечень мероприятий'!K116</f>
        <v>90</v>
      </c>
      <c r="G275" s="208"/>
    </row>
    <row r="276" spans="1:7" ht="10.5" customHeight="1" x14ac:dyDescent="0.2">
      <c r="A276" s="254" t="s">
        <v>348</v>
      </c>
      <c r="B276" s="195" t="s">
        <v>197</v>
      </c>
      <c r="C276" s="253" t="s">
        <v>350</v>
      </c>
      <c r="D276" s="253"/>
      <c r="E276" s="141" t="s">
        <v>54</v>
      </c>
      <c r="F276" s="147">
        <f>SUM(F277:F281)</f>
        <v>0</v>
      </c>
      <c r="G276" s="208"/>
    </row>
    <row r="277" spans="1:7" ht="10.5" customHeight="1" x14ac:dyDescent="0.2">
      <c r="A277" s="255"/>
      <c r="B277" s="195"/>
      <c r="C277" s="253"/>
      <c r="D277" s="253"/>
      <c r="E277" s="138" t="s">
        <v>4</v>
      </c>
      <c r="F277" s="66">
        <v>0</v>
      </c>
      <c r="G277" s="208"/>
    </row>
    <row r="278" spans="1:7" ht="10.5" customHeight="1" x14ac:dyDescent="0.2">
      <c r="A278" s="255"/>
      <c r="B278" s="195"/>
      <c r="C278" s="253"/>
      <c r="D278" s="253"/>
      <c r="E278" s="138" t="s">
        <v>53</v>
      </c>
      <c r="F278" s="66">
        <v>0</v>
      </c>
      <c r="G278" s="208"/>
    </row>
    <row r="279" spans="1:7" ht="10.5" customHeight="1" x14ac:dyDescent="0.2">
      <c r="A279" s="255"/>
      <c r="B279" s="195"/>
      <c r="C279" s="253"/>
      <c r="D279" s="253"/>
      <c r="E279" s="138" t="s">
        <v>109</v>
      </c>
      <c r="F279" s="66">
        <v>0</v>
      </c>
      <c r="G279" s="208"/>
    </row>
    <row r="280" spans="1:7" ht="10.5" customHeight="1" x14ac:dyDescent="0.2">
      <c r="A280" s="255"/>
      <c r="B280" s="195"/>
      <c r="C280" s="253"/>
      <c r="D280" s="253"/>
      <c r="E280" s="138" t="s">
        <v>110</v>
      </c>
      <c r="F280" s="66">
        <v>0</v>
      </c>
      <c r="G280" s="208"/>
    </row>
    <row r="281" spans="1:7" ht="10.5" customHeight="1" x14ac:dyDescent="0.2">
      <c r="A281" s="255"/>
      <c r="B281" s="195"/>
      <c r="C281" s="253"/>
      <c r="D281" s="253"/>
      <c r="E281" s="138" t="s">
        <v>111</v>
      </c>
      <c r="F281" s="66">
        <v>0</v>
      </c>
      <c r="G281" s="208"/>
    </row>
    <row r="282" spans="1:7" ht="10.5" customHeight="1" x14ac:dyDescent="0.2">
      <c r="A282" s="254" t="s">
        <v>349</v>
      </c>
      <c r="B282" s="195" t="s">
        <v>197</v>
      </c>
      <c r="C282" s="253" t="s">
        <v>351</v>
      </c>
      <c r="D282" s="253"/>
      <c r="E282" s="105" t="s">
        <v>54</v>
      </c>
      <c r="F282" s="147">
        <f>SUM(F283:F287)</f>
        <v>4.25</v>
      </c>
      <c r="G282" s="208"/>
    </row>
    <row r="283" spans="1:7" ht="10.5" customHeight="1" x14ac:dyDescent="0.2">
      <c r="A283" s="255"/>
      <c r="B283" s="195"/>
      <c r="C283" s="253"/>
      <c r="D283" s="253"/>
      <c r="E283" s="104" t="s">
        <v>4</v>
      </c>
      <c r="F283" s="66">
        <f>'Прил 7 Перечень мероприятий'!F119</f>
        <v>4.25</v>
      </c>
      <c r="G283" s="208"/>
    </row>
    <row r="284" spans="1:7" ht="10.5" customHeight="1" x14ac:dyDescent="0.2">
      <c r="A284" s="255"/>
      <c r="B284" s="195"/>
      <c r="C284" s="253"/>
      <c r="D284" s="253"/>
      <c r="E284" s="104" t="s">
        <v>53</v>
      </c>
      <c r="F284" s="66">
        <f>'Прил 7 Перечень мероприятий'!H119</f>
        <v>0</v>
      </c>
      <c r="G284" s="208"/>
    </row>
    <row r="285" spans="1:7" ht="10.5" customHeight="1" x14ac:dyDescent="0.2">
      <c r="A285" s="255"/>
      <c r="B285" s="195"/>
      <c r="C285" s="253"/>
      <c r="D285" s="253"/>
      <c r="E285" s="104" t="s">
        <v>109</v>
      </c>
      <c r="F285" s="66">
        <f>'Прил 7 Перечень мероприятий'!I119</f>
        <v>0</v>
      </c>
      <c r="G285" s="208"/>
    </row>
    <row r="286" spans="1:7" ht="10.5" customHeight="1" x14ac:dyDescent="0.2">
      <c r="A286" s="255"/>
      <c r="B286" s="195"/>
      <c r="C286" s="253"/>
      <c r="D286" s="253"/>
      <c r="E286" s="104" t="s">
        <v>110</v>
      </c>
      <c r="F286" s="66">
        <f>'Прил 7 Перечень мероприятий'!J119</f>
        <v>0</v>
      </c>
      <c r="G286" s="208"/>
    </row>
    <row r="287" spans="1:7" ht="10.5" customHeight="1" x14ac:dyDescent="0.2">
      <c r="A287" s="255"/>
      <c r="B287" s="195"/>
      <c r="C287" s="253"/>
      <c r="D287" s="253"/>
      <c r="E287" s="104" t="s">
        <v>111</v>
      </c>
      <c r="F287" s="66">
        <f>'Прил 7 Перечень мероприятий'!K119</f>
        <v>0</v>
      </c>
      <c r="G287" s="208"/>
    </row>
  </sheetData>
  <mergeCells count="200">
    <mergeCell ref="A204:A209"/>
    <mergeCell ref="B204:B209"/>
    <mergeCell ref="D204:D209"/>
    <mergeCell ref="G204:G209"/>
    <mergeCell ref="A216:A221"/>
    <mergeCell ref="B216:B221"/>
    <mergeCell ref="D216:D221"/>
    <mergeCell ref="G216:G221"/>
    <mergeCell ref="A114:A119"/>
    <mergeCell ref="B114:B119"/>
    <mergeCell ref="B186:B191"/>
    <mergeCell ref="C186:D191"/>
    <mergeCell ref="G186:G191"/>
    <mergeCell ref="A138:A143"/>
    <mergeCell ref="B138:B143"/>
    <mergeCell ref="C138:D143"/>
    <mergeCell ref="G138:G143"/>
    <mergeCell ref="A162:A167"/>
    <mergeCell ref="B162:B167"/>
    <mergeCell ref="C162:D167"/>
    <mergeCell ref="G162:G167"/>
    <mergeCell ref="A156:A161"/>
    <mergeCell ref="B156:B161"/>
    <mergeCell ref="C156:D161"/>
    <mergeCell ref="G144:G149"/>
    <mergeCell ref="A132:A137"/>
    <mergeCell ref="B132:B137"/>
    <mergeCell ref="C132:D137"/>
    <mergeCell ref="G132:G137"/>
    <mergeCell ref="A7:G7"/>
    <mergeCell ref="A198:A203"/>
    <mergeCell ref="B198:B203"/>
    <mergeCell ref="D198:D203"/>
    <mergeCell ref="G198:G203"/>
    <mergeCell ref="C180:D185"/>
    <mergeCell ref="G180:G185"/>
    <mergeCell ref="A186:A191"/>
    <mergeCell ref="A180:A185"/>
    <mergeCell ref="B180:B185"/>
    <mergeCell ref="A72:A77"/>
    <mergeCell ref="C72:D77"/>
    <mergeCell ref="G66:G71"/>
    <mergeCell ref="B48:B53"/>
    <mergeCell ref="C48:D53"/>
    <mergeCell ref="E8:F8"/>
    <mergeCell ref="A54:A59"/>
    <mergeCell ref="A42:A47"/>
    <mergeCell ref="G42:G47"/>
    <mergeCell ref="D1:G1"/>
    <mergeCell ref="E2:G2"/>
    <mergeCell ref="A223:B227"/>
    <mergeCell ref="C223:D227"/>
    <mergeCell ref="E223:E227"/>
    <mergeCell ref="F223:F227"/>
    <mergeCell ref="G223:G227"/>
    <mergeCell ref="G156:G161"/>
    <mergeCell ref="A150:A155"/>
    <mergeCell ref="B150:B155"/>
    <mergeCell ref="C150:D155"/>
    <mergeCell ref="G150:G155"/>
    <mergeCell ref="A168:A173"/>
    <mergeCell ref="B168:B173"/>
    <mergeCell ref="A222:G222"/>
    <mergeCell ref="C168:D173"/>
    <mergeCell ref="G168:G173"/>
    <mergeCell ref="A174:A179"/>
    <mergeCell ref="A36:A41"/>
    <mergeCell ref="B36:B41"/>
    <mergeCell ref="C36:D41"/>
    <mergeCell ref="G60:G65"/>
    <mergeCell ref="A60:A65"/>
    <mergeCell ref="C60:D65"/>
    <mergeCell ref="A48:A53"/>
    <mergeCell ref="A18:A23"/>
    <mergeCell ref="B18:B23"/>
    <mergeCell ref="C18:D23"/>
    <mergeCell ref="G18:G23"/>
    <mergeCell ref="B24:B29"/>
    <mergeCell ref="G24:G29"/>
    <mergeCell ref="A24:A29"/>
    <mergeCell ref="A30:A35"/>
    <mergeCell ref="B30:B35"/>
    <mergeCell ref="B42:B47"/>
    <mergeCell ref="C42:D47"/>
    <mergeCell ref="A66:A71"/>
    <mergeCell ref="C66:D71"/>
    <mergeCell ref="F121:F125"/>
    <mergeCell ref="A120:G120"/>
    <mergeCell ref="A126:A131"/>
    <mergeCell ref="C126:D131"/>
    <mergeCell ref="A121:B125"/>
    <mergeCell ref="E121:E125"/>
    <mergeCell ref="D90:D95"/>
    <mergeCell ref="A90:A95"/>
    <mergeCell ref="G90:G95"/>
    <mergeCell ref="D114:D119"/>
    <mergeCell ref="G114:G119"/>
    <mergeCell ref="D108:D113"/>
    <mergeCell ref="G108:G113"/>
    <mergeCell ref="D102:D107"/>
    <mergeCell ref="G102:G107"/>
    <mergeCell ref="A102:A107"/>
    <mergeCell ref="B102:B107"/>
    <mergeCell ref="A108:A113"/>
    <mergeCell ref="B90:B95"/>
    <mergeCell ref="G96:G101"/>
    <mergeCell ref="A84:A89"/>
    <mergeCell ref="B84:B89"/>
    <mergeCell ref="A12:A17"/>
    <mergeCell ref="B12:B17"/>
    <mergeCell ref="A10:G10"/>
    <mergeCell ref="A144:A149"/>
    <mergeCell ref="B72:B77"/>
    <mergeCell ref="G72:G77"/>
    <mergeCell ref="C8:D8"/>
    <mergeCell ref="C9:D9"/>
    <mergeCell ref="G126:G131"/>
    <mergeCell ref="B126:B131"/>
    <mergeCell ref="C30:D35"/>
    <mergeCell ref="C24:D29"/>
    <mergeCell ref="G30:G35"/>
    <mergeCell ref="G36:G41"/>
    <mergeCell ref="B66:B71"/>
    <mergeCell ref="A11:B11"/>
    <mergeCell ref="C12:D17"/>
    <mergeCell ref="G12:G17"/>
    <mergeCell ref="C96:D101"/>
    <mergeCell ref="B60:B65"/>
    <mergeCell ref="G48:G53"/>
    <mergeCell ref="B54:B59"/>
    <mergeCell ref="C54:D59"/>
    <mergeCell ref="G54:G59"/>
    <mergeCell ref="B282:B287"/>
    <mergeCell ref="C282:D287"/>
    <mergeCell ref="G282:G287"/>
    <mergeCell ref="A264:A269"/>
    <mergeCell ref="B264:B269"/>
    <mergeCell ref="C264:D269"/>
    <mergeCell ref="G264:G269"/>
    <mergeCell ref="A258:A263"/>
    <mergeCell ref="B258:B263"/>
    <mergeCell ref="C258:D263"/>
    <mergeCell ref="G258:G263"/>
    <mergeCell ref="A282:A287"/>
    <mergeCell ref="A276:A281"/>
    <mergeCell ref="B276:B281"/>
    <mergeCell ref="C276:D281"/>
    <mergeCell ref="G276:G281"/>
    <mergeCell ref="A270:A275"/>
    <mergeCell ref="B270:B275"/>
    <mergeCell ref="C270:D275"/>
    <mergeCell ref="G270:G275"/>
    <mergeCell ref="D3:G3"/>
    <mergeCell ref="E4:G4"/>
    <mergeCell ref="D6:G6"/>
    <mergeCell ref="A252:A257"/>
    <mergeCell ref="B252:B257"/>
    <mergeCell ref="C252:D257"/>
    <mergeCell ref="G252:G257"/>
    <mergeCell ref="A228:A233"/>
    <mergeCell ref="B228:B233"/>
    <mergeCell ref="C228:D233"/>
    <mergeCell ref="G228:G233"/>
    <mergeCell ref="A246:A251"/>
    <mergeCell ref="B246:B251"/>
    <mergeCell ref="C246:D251"/>
    <mergeCell ref="G246:G251"/>
    <mergeCell ref="A240:A245"/>
    <mergeCell ref="B240:B245"/>
    <mergeCell ref="C240:D245"/>
    <mergeCell ref="G240:G245"/>
    <mergeCell ref="A234:A239"/>
    <mergeCell ref="B234:B239"/>
    <mergeCell ref="C234:D239"/>
    <mergeCell ref="G234:G239"/>
    <mergeCell ref="E9:F9"/>
    <mergeCell ref="D84:D89"/>
    <mergeCell ref="G84:G89"/>
    <mergeCell ref="A78:A83"/>
    <mergeCell ref="B78:B83"/>
    <mergeCell ref="D78:D83"/>
    <mergeCell ref="G78:G83"/>
    <mergeCell ref="A210:A215"/>
    <mergeCell ref="B210:B215"/>
    <mergeCell ref="D210:D215"/>
    <mergeCell ref="G210:G215"/>
    <mergeCell ref="C121:D125"/>
    <mergeCell ref="G121:G125"/>
    <mergeCell ref="B174:B179"/>
    <mergeCell ref="C174:D179"/>
    <mergeCell ref="G174:G179"/>
    <mergeCell ref="B108:B113"/>
    <mergeCell ref="A96:A101"/>
    <mergeCell ref="B96:B101"/>
    <mergeCell ref="A192:A197"/>
    <mergeCell ref="B192:B197"/>
    <mergeCell ref="D192:D197"/>
    <mergeCell ref="G192:G197"/>
    <mergeCell ref="B144:B149"/>
    <mergeCell ref="C144:D149"/>
  </mergeCells>
  <pageMargins left="0.9055118110236221" right="0.9055118110236221" top="0.74803149606299213" bottom="0.74803149606299213" header="0.31496062992125984" footer="0.31496062992125984"/>
  <pageSetup paperSize="9" scale="56" fitToHeight="0" orientation="landscape" r:id="rId1"/>
  <rowBreaks count="4" manualBreakCount="4">
    <brk id="47" max="6" man="1"/>
    <brk id="89" max="6" man="1"/>
    <brk id="149" max="6" man="1"/>
    <brk id="21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25"/>
  <sheetViews>
    <sheetView zoomScaleNormal="100" zoomScaleSheetLayoutView="20" workbookViewId="0">
      <pane ySplit="9" topLeftCell="A61" activePane="bottomLeft" state="frozen"/>
      <selection pane="bottomLeft" activeCell="B118" sqref="B118:B119"/>
    </sheetView>
  </sheetViews>
  <sheetFormatPr defaultRowHeight="15" x14ac:dyDescent="0.25"/>
  <cols>
    <col min="1" max="1" width="6.28515625" style="42" customWidth="1"/>
    <col min="2" max="2" width="27.140625" style="5" customWidth="1"/>
    <col min="3" max="3" width="13.5703125" style="5" customWidth="1"/>
    <col min="4" max="4" width="17.85546875" style="5" customWidth="1"/>
    <col min="5" max="5" width="14.140625" style="22" customWidth="1"/>
    <col min="6" max="6" width="13.42578125" style="22" bestFit="1" customWidth="1"/>
    <col min="7" max="7" width="14.7109375" style="22" bestFit="1" customWidth="1"/>
    <col min="8" max="8" width="13.42578125" style="22" bestFit="1" customWidth="1"/>
    <col min="9" max="9" width="16" style="22" bestFit="1" customWidth="1"/>
    <col min="10" max="10" width="14.7109375" style="22" bestFit="1" customWidth="1"/>
    <col min="11" max="11" width="13.7109375" style="22" customWidth="1"/>
    <col min="12" max="12" width="20.42578125" style="5" customWidth="1"/>
    <col min="13" max="13" width="19.140625" style="5" customWidth="1"/>
    <col min="14" max="16384" width="9.140625" style="5"/>
  </cols>
  <sheetData>
    <row r="1" spans="1:15" ht="14.25" x14ac:dyDescent="0.2">
      <c r="A1" s="183" t="s">
        <v>61</v>
      </c>
      <c r="B1" s="183"/>
      <c r="C1" s="183"/>
      <c r="D1" s="183"/>
      <c r="E1" s="183"/>
      <c r="F1" s="183"/>
      <c r="G1" s="183"/>
      <c r="H1" s="183"/>
      <c r="I1" s="183"/>
      <c r="J1" s="183"/>
      <c r="K1" s="183"/>
      <c r="L1" s="183"/>
      <c r="M1" s="183"/>
    </row>
    <row r="2" spans="1:15" ht="14.25" x14ac:dyDescent="0.2">
      <c r="A2" s="184" t="s">
        <v>124</v>
      </c>
      <c r="B2" s="184"/>
      <c r="C2" s="184"/>
      <c r="D2" s="184"/>
      <c r="E2" s="184"/>
      <c r="F2" s="184"/>
      <c r="G2" s="184"/>
      <c r="H2" s="184"/>
      <c r="I2" s="184"/>
      <c r="J2" s="184"/>
      <c r="K2" s="184"/>
      <c r="L2" s="184"/>
      <c r="M2" s="184"/>
    </row>
    <row r="3" spans="1:15" x14ac:dyDescent="0.2">
      <c r="A3" s="183" t="s">
        <v>140</v>
      </c>
      <c r="B3" s="183"/>
      <c r="C3" s="183"/>
      <c r="D3" s="183"/>
      <c r="E3" s="183"/>
      <c r="F3" s="183"/>
      <c r="G3" s="183"/>
      <c r="H3" s="183"/>
      <c r="I3" s="183"/>
      <c r="J3" s="183"/>
      <c r="K3" s="183"/>
      <c r="L3" s="183"/>
      <c r="M3" s="183"/>
    </row>
    <row r="4" spans="1:15" ht="14.25" x14ac:dyDescent="0.2">
      <c r="A4" s="6"/>
      <c r="B4" s="13"/>
      <c r="C4" s="75"/>
      <c r="D4" s="13"/>
      <c r="E4" s="106"/>
      <c r="F4" s="106"/>
      <c r="G4" s="106"/>
      <c r="H4" s="106"/>
      <c r="I4" s="106"/>
      <c r="J4" s="106"/>
      <c r="K4" s="106"/>
      <c r="L4" s="13"/>
      <c r="M4" s="13"/>
    </row>
    <row r="5" spans="1:15" ht="15.75" x14ac:dyDescent="0.2">
      <c r="A5" s="347" t="s">
        <v>84</v>
      </c>
      <c r="B5" s="347"/>
      <c r="C5" s="347"/>
      <c r="D5" s="347"/>
      <c r="E5" s="347"/>
      <c r="F5" s="347"/>
      <c r="G5" s="347"/>
      <c r="H5" s="347"/>
      <c r="I5" s="347"/>
      <c r="J5" s="347"/>
      <c r="K5" s="347"/>
      <c r="L5" s="347"/>
      <c r="M5" s="347"/>
    </row>
    <row r="6" spans="1:15" ht="15.75" x14ac:dyDescent="0.2">
      <c r="A6" s="347" t="s">
        <v>129</v>
      </c>
      <c r="B6" s="347"/>
      <c r="C6" s="347"/>
      <c r="D6" s="347"/>
      <c r="E6" s="347"/>
      <c r="F6" s="347"/>
      <c r="G6" s="347"/>
      <c r="H6" s="347"/>
      <c r="I6" s="347"/>
      <c r="J6" s="347"/>
      <c r="K6" s="347"/>
      <c r="L6" s="347"/>
      <c r="M6" s="347"/>
    </row>
    <row r="7" spans="1:15" ht="14.25" x14ac:dyDescent="0.2">
      <c r="A7" s="6"/>
    </row>
    <row r="8" spans="1:15" ht="70.5" customHeight="1" x14ac:dyDescent="0.2">
      <c r="A8" s="348" t="s">
        <v>45</v>
      </c>
      <c r="B8" s="348" t="s">
        <v>38</v>
      </c>
      <c r="C8" s="348" t="s">
        <v>40</v>
      </c>
      <c r="D8" s="348" t="s">
        <v>39</v>
      </c>
      <c r="E8" s="349" t="s">
        <v>41</v>
      </c>
      <c r="F8" s="349" t="s">
        <v>42</v>
      </c>
      <c r="G8" s="349"/>
      <c r="H8" s="349"/>
      <c r="I8" s="349"/>
      <c r="J8" s="349"/>
      <c r="K8" s="349"/>
      <c r="L8" s="348" t="s">
        <v>43</v>
      </c>
      <c r="M8" s="348" t="s">
        <v>44</v>
      </c>
    </row>
    <row r="9" spans="1:15" ht="66.75" customHeight="1" x14ac:dyDescent="0.2">
      <c r="A9" s="348"/>
      <c r="B9" s="348"/>
      <c r="C9" s="348"/>
      <c r="D9" s="348"/>
      <c r="E9" s="349"/>
      <c r="F9" s="349"/>
      <c r="G9" s="23" t="s">
        <v>4</v>
      </c>
      <c r="H9" s="23" t="s">
        <v>53</v>
      </c>
      <c r="I9" s="23" t="s">
        <v>109</v>
      </c>
      <c r="J9" s="23" t="s">
        <v>103</v>
      </c>
      <c r="K9" s="23" t="s">
        <v>104</v>
      </c>
      <c r="L9" s="348"/>
      <c r="M9" s="348"/>
    </row>
    <row r="10" spans="1:15" ht="15" customHeight="1" x14ac:dyDescent="0.2">
      <c r="A10" s="14">
        <v>1</v>
      </c>
      <c r="B10" s="14">
        <v>2</v>
      </c>
      <c r="C10" s="72">
        <v>5</v>
      </c>
      <c r="D10" s="14">
        <v>4</v>
      </c>
      <c r="E10" s="107">
        <v>6</v>
      </c>
      <c r="F10" s="107">
        <v>7</v>
      </c>
      <c r="G10" s="107">
        <v>8</v>
      </c>
      <c r="H10" s="107">
        <v>9</v>
      </c>
      <c r="I10" s="107">
        <v>10</v>
      </c>
      <c r="J10" s="107">
        <v>11</v>
      </c>
      <c r="K10" s="107">
        <v>12</v>
      </c>
      <c r="L10" s="14">
        <v>13</v>
      </c>
      <c r="M10" s="14">
        <v>12</v>
      </c>
    </row>
    <row r="11" spans="1:15" ht="16.5" x14ac:dyDescent="0.2">
      <c r="A11" s="311" t="s">
        <v>62</v>
      </c>
      <c r="B11" s="311"/>
      <c r="C11" s="311"/>
      <c r="D11" s="311"/>
      <c r="E11" s="311"/>
      <c r="F11" s="311"/>
      <c r="G11" s="311"/>
      <c r="H11" s="311"/>
      <c r="I11" s="311"/>
      <c r="J11" s="311"/>
      <c r="K11" s="311"/>
      <c r="L11" s="311"/>
      <c r="M11" s="311"/>
    </row>
    <row r="12" spans="1:15" ht="17.25" customHeight="1" x14ac:dyDescent="0.2">
      <c r="A12" s="316" t="s">
        <v>60</v>
      </c>
      <c r="B12" s="351" t="s">
        <v>184</v>
      </c>
      <c r="C12" s="352"/>
      <c r="D12" s="25" t="s">
        <v>31</v>
      </c>
      <c r="E12" s="152">
        <f>E13+E14</f>
        <v>64874.125289999989</v>
      </c>
      <c r="F12" s="152">
        <f t="shared" ref="F12" si="0">F13+F14</f>
        <v>346293.36528999999</v>
      </c>
      <c r="G12" s="152">
        <f>G13+G14</f>
        <v>64874.125289999989</v>
      </c>
      <c r="H12" s="152">
        <f t="shared" ref="H12:K12" si="1">H13+H14</f>
        <v>70354.81</v>
      </c>
      <c r="I12" s="152">
        <f t="shared" si="1"/>
        <v>70354.81</v>
      </c>
      <c r="J12" s="152">
        <f t="shared" si="1"/>
        <v>70354.81</v>
      </c>
      <c r="K12" s="152">
        <f t="shared" si="1"/>
        <v>70354.81</v>
      </c>
      <c r="L12" s="308" t="s">
        <v>187</v>
      </c>
      <c r="M12" s="344"/>
    </row>
    <row r="13" spans="1:15" s="115" customFormat="1" ht="53.25" customHeight="1" x14ac:dyDescent="0.2">
      <c r="A13" s="316"/>
      <c r="B13" s="353"/>
      <c r="C13" s="354"/>
      <c r="D13" s="116" t="s">
        <v>87</v>
      </c>
      <c r="E13" s="153">
        <f>G13</f>
        <v>64874.125289999989</v>
      </c>
      <c r="F13" s="153">
        <f>SUM(G13:K13)</f>
        <v>346293.36528999999</v>
      </c>
      <c r="G13" s="153">
        <f>G16+G18+G21+G23+G25+G27+G29+G31+G33+G35+G37+G39+G41+G43</f>
        <v>64874.125289999989</v>
      </c>
      <c r="H13" s="153">
        <f>H15+H17+H20+H22+H24+H26+H28+H30+H32+H34+H36+H42</f>
        <v>70354.81</v>
      </c>
      <c r="I13" s="153">
        <f>I15+I17+I20+I22+I24+I26+I28+I30+I32+I34+I36+I42</f>
        <v>70354.81</v>
      </c>
      <c r="J13" s="153">
        <f>J15+J17+J20+J22+J24+J26+J28+J30+J32+J34+J36+J42</f>
        <v>70354.81</v>
      </c>
      <c r="K13" s="153">
        <f>K15+K17+K20+K22+K24+K26+K28+K30+K32+K34+K36+K42</f>
        <v>70354.81</v>
      </c>
      <c r="L13" s="309"/>
      <c r="M13" s="345"/>
      <c r="O13" s="123"/>
    </row>
    <row r="14" spans="1:15" s="115" customFormat="1" ht="48.75" customHeight="1" x14ac:dyDescent="0.2">
      <c r="A14" s="316"/>
      <c r="B14" s="355"/>
      <c r="C14" s="356"/>
      <c r="D14" s="116" t="s">
        <v>12</v>
      </c>
      <c r="E14" s="153">
        <f>G14</f>
        <v>0</v>
      </c>
      <c r="F14" s="153">
        <f>SUM(G14:K14)</f>
        <v>0</v>
      </c>
      <c r="G14" s="153">
        <f>G19</f>
        <v>0</v>
      </c>
      <c r="H14" s="153">
        <f>H19</f>
        <v>0</v>
      </c>
      <c r="I14" s="153">
        <f>I19</f>
        <v>0</v>
      </c>
      <c r="J14" s="153">
        <f>J19</f>
        <v>0</v>
      </c>
      <c r="K14" s="153">
        <f>K19</f>
        <v>0</v>
      </c>
      <c r="L14" s="327"/>
      <c r="M14" s="346"/>
    </row>
    <row r="15" spans="1:15" s="115" customFormat="1" ht="15.75" customHeight="1" x14ac:dyDescent="0.2">
      <c r="A15" s="297" t="s">
        <v>32</v>
      </c>
      <c r="B15" s="298" t="s">
        <v>253</v>
      </c>
      <c r="C15" s="299" t="s">
        <v>114</v>
      </c>
      <c r="D15" s="121" t="s">
        <v>31</v>
      </c>
      <c r="E15" s="136">
        <f t="shared" ref="E15:J15" si="2">E16</f>
        <v>2472.6919900000003</v>
      </c>
      <c r="F15" s="136">
        <f t="shared" si="2"/>
        <v>13272.691989999999</v>
      </c>
      <c r="G15" s="136">
        <f t="shared" si="2"/>
        <v>2472.6919900000003</v>
      </c>
      <c r="H15" s="136">
        <f t="shared" si="2"/>
        <v>2700</v>
      </c>
      <c r="I15" s="136">
        <f t="shared" si="2"/>
        <v>2700</v>
      </c>
      <c r="J15" s="136">
        <f t="shared" si="2"/>
        <v>2700</v>
      </c>
      <c r="K15" s="136">
        <f>K16</f>
        <v>2700</v>
      </c>
      <c r="L15" s="301" t="s">
        <v>187</v>
      </c>
      <c r="M15" s="301" t="s">
        <v>220</v>
      </c>
    </row>
    <row r="16" spans="1:15" s="115" customFormat="1" ht="135" customHeight="1" x14ac:dyDescent="0.2">
      <c r="A16" s="297"/>
      <c r="B16" s="298"/>
      <c r="C16" s="300"/>
      <c r="D16" s="116" t="s">
        <v>90</v>
      </c>
      <c r="E16" s="153">
        <f>G16</f>
        <v>2472.6919900000003</v>
      </c>
      <c r="F16" s="153">
        <f>SUM(G16:K16)</f>
        <v>13272.691989999999</v>
      </c>
      <c r="G16" s="153">
        <f>(2700000+25000-10100-105332.25-136875.76)/1000</f>
        <v>2472.6919900000003</v>
      </c>
      <c r="H16" s="153">
        <v>2700</v>
      </c>
      <c r="I16" s="153">
        <v>2700</v>
      </c>
      <c r="J16" s="153">
        <v>2700</v>
      </c>
      <c r="K16" s="153">
        <v>2700</v>
      </c>
      <c r="L16" s="302"/>
      <c r="M16" s="302"/>
    </row>
    <row r="17" spans="1:13" s="115" customFormat="1" ht="16.5" customHeight="1" x14ac:dyDescent="0.2">
      <c r="A17" s="310" t="s">
        <v>33</v>
      </c>
      <c r="B17" s="298" t="s">
        <v>185</v>
      </c>
      <c r="C17" s="299" t="s">
        <v>114</v>
      </c>
      <c r="D17" s="121" t="s">
        <v>31</v>
      </c>
      <c r="E17" s="136">
        <f t="shared" ref="E17:K17" si="3">SUM(E18:E19)</f>
        <v>350</v>
      </c>
      <c r="F17" s="136">
        <f t="shared" si="3"/>
        <v>1750</v>
      </c>
      <c r="G17" s="136">
        <f t="shared" si="3"/>
        <v>350</v>
      </c>
      <c r="H17" s="136">
        <f t="shared" si="3"/>
        <v>350</v>
      </c>
      <c r="I17" s="136">
        <f t="shared" si="3"/>
        <v>350</v>
      </c>
      <c r="J17" s="136">
        <f t="shared" si="3"/>
        <v>350</v>
      </c>
      <c r="K17" s="136">
        <f t="shared" si="3"/>
        <v>350</v>
      </c>
      <c r="L17" s="301" t="s">
        <v>91</v>
      </c>
      <c r="M17" s="301" t="s">
        <v>201</v>
      </c>
    </row>
    <row r="18" spans="1:13" s="115" customFormat="1" ht="44.25" customHeight="1" x14ac:dyDescent="0.2">
      <c r="A18" s="310"/>
      <c r="B18" s="298"/>
      <c r="C18" s="333"/>
      <c r="D18" s="116" t="s">
        <v>92</v>
      </c>
      <c r="E18" s="153">
        <f>G18</f>
        <v>350</v>
      </c>
      <c r="F18" s="153">
        <f>G18+H18+I18+J18+K18</f>
        <v>1750</v>
      </c>
      <c r="G18" s="153">
        <v>350</v>
      </c>
      <c r="H18" s="153">
        <v>350</v>
      </c>
      <c r="I18" s="153">
        <v>350</v>
      </c>
      <c r="J18" s="153">
        <v>350</v>
      </c>
      <c r="K18" s="153">
        <v>350</v>
      </c>
      <c r="L18" s="305"/>
      <c r="M18" s="305"/>
    </row>
    <row r="19" spans="1:13" s="115" customFormat="1" ht="58.5" customHeight="1" x14ac:dyDescent="0.2">
      <c r="A19" s="310"/>
      <c r="B19" s="298"/>
      <c r="C19" s="300"/>
      <c r="D19" s="116" t="s">
        <v>12</v>
      </c>
      <c r="E19" s="153">
        <f>I19</f>
        <v>0</v>
      </c>
      <c r="F19" s="153">
        <f>G19+H19+I19+J19+K19</f>
        <v>0</v>
      </c>
      <c r="G19" s="153">
        <v>0</v>
      </c>
      <c r="H19" s="153">
        <v>0</v>
      </c>
      <c r="I19" s="153">
        <v>0</v>
      </c>
      <c r="J19" s="153">
        <v>0</v>
      </c>
      <c r="K19" s="153">
        <v>0</v>
      </c>
      <c r="L19" s="302"/>
      <c r="M19" s="302"/>
    </row>
    <row r="20" spans="1:13" s="115" customFormat="1" ht="17.25" customHeight="1" x14ac:dyDescent="0.2">
      <c r="A20" s="310" t="s">
        <v>34</v>
      </c>
      <c r="B20" s="298" t="s">
        <v>263</v>
      </c>
      <c r="C20" s="350" t="s">
        <v>114</v>
      </c>
      <c r="D20" s="121" t="s">
        <v>31</v>
      </c>
      <c r="E20" s="136">
        <f t="shared" ref="E20:K26" si="4">SUM(E21:E21)</f>
        <v>51118.31</v>
      </c>
      <c r="F20" s="136">
        <f t="shared" si="4"/>
        <v>255591.55</v>
      </c>
      <c r="G20" s="136">
        <f t="shared" si="4"/>
        <v>51118.31</v>
      </c>
      <c r="H20" s="136">
        <f t="shared" si="4"/>
        <v>51118.31</v>
      </c>
      <c r="I20" s="136">
        <f t="shared" si="4"/>
        <v>51118.31</v>
      </c>
      <c r="J20" s="136">
        <f t="shared" si="4"/>
        <v>51118.31</v>
      </c>
      <c r="K20" s="136">
        <f t="shared" si="4"/>
        <v>51118.31</v>
      </c>
      <c r="L20" s="301" t="s">
        <v>186</v>
      </c>
      <c r="M20" s="301" t="s">
        <v>221</v>
      </c>
    </row>
    <row r="21" spans="1:13" s="115" customFormat="1" ht="103.5" customHeight="1" x14ac:dyDescent="0.2">
      <c r="A21" s="310"/>
      <c r="B21" s="298"/>
      <c r="C21" s="350"/>
      <c r="D21" s="116" t="s">
        <v>92</v>
      </c>
      <c r="E21" s="153">
        <f>G21</f>
        <v>51118.31</v>
      </c>
      <c r="F21" s="153">
        <f>G21+H21+I21+J21+K21</f>
        <v>255591.55</v>
      </c>
      <c r="G21" s="153">
        <v>51118.31</v>
      </c>
      <c r="H21" s="153">
        <v>51118.31</v>
      </c>
      <c r="I21" s="153">
        <v>51118.31</v>
      </c>
      <c r="J21" s="153">
        <v>51118.31</v>
      </c>
      <c r="K21" s="153">
        <v>51118.31</v>
      </c>
      <c r="L21" s="305"/>
      <c r="M21" s="302"/>
    </row>
    <row r="22" spans="1:13" s="115" customFormat="1" ht="17.25" customHeight="1" x14ac:dyDescent="0.2">
      <c r="A22" s="310" t="s">
        <v>73</v>
      </c>
      <c r="B22" s="298" t="s">
        <v>254</v>
      </c>
      <c r="C22" s="226" t="s">
        <v>114</v>
      </c>
      <c r="D22" s="121" t="s">
        <v>31</v>
      </c>
      <c r="E22" s="136">
        <f t="shared" si="4"/>
        <v>3820</v>
      </c>
      <c r="F22" s="136">
        <f t="shared" si="4"/>
        <v>23100</v>
      </c>
      <c r="G22" s="136">
        <f t="shared" si="4"/>
        <v>3820</v>
      </c>
      <c r="H22" s="136">
        <f t="shared" si="4"/>
        <v>4820</v>
      </c>
      <c r="I22" s="136">
        <f t="shared" si="4"/>
        <v>4820</v>
      </c>
      <c r="J22" s="136">
        <f t="shared" si="4"/>
        <v>4820</v>
      </c>
      <c r="K22" s="136">
        <f t="shared" si="4"/>
        <v>4820</v>
      </c>
      <c r="L22" s="301" t="s">
        <v>186</v>
      </c>
      <c r="M22" s="301" t="s">
        <v>200</v>
      </c>
    </row>
    <row r="23" spans="1:13" s="115" customFormat="1" ht="96.75" customHeight="1" x14ac:dyDescent="0.2">
      <c r="A23" s="310"/>
      <c r="B23" s="298"/>
      <c r="C23" s="228"/>
      <c r="D23" s="116" t="s">
        <v>92</v>
      </c>
      <c r="E23" s="153">
        <f>G23</f>
        <v>3820</v>
      </c>
      <c r="F23" s="153">
        <f>G23+H23+I23+J23+K23</f>
        <v>23100</v>
      </c>
      <c r="G23" s="153">
        <v>3820</v>
      </c>
      <c r="H23" s="153">
        <v>4820</v>
      </c>
      <c r="I23" s="153">
        <v>4820</v>
      </c>
      <c r="J23" s="153">
        <v>4820</v>
      </c>
      <c r="K23" s="153">
        <v>4820</v>
      </c>
      <c r="L23" s="305"/>
      <c r="M23" s="302"/>
    </row>
    <row r="24" spans="1:13" s="115" customFormat="1" ht="17.25" customHeight="1" x14ac:dyDescent="0.2">
      <c r="A24" s="310" t="s">
        <v>74</v>
      </c>
      <c r="B24" s="298" t="s">
        <v>258</v>
      </c>
      <c r="C24" s="226" t="s">
        <v>114</v>
      </c>
      <c r="D24" s="121" t="s">
        <v>31</v>
      </c>
      <c r="E24" s="136">
        <f t="shared" si="4"/>
        <v>1165.0999999999999</v>
      </c>
      <c r="F24" s="136">
        <f t="shared" si="4"/>
        <v>5825.5</v>
      </c>
      <c r="G24" s="136">
        <f t="shared" si="4"/>
        <v>1165.0999999999999</v>
      </c>
      <c r="H24" s="136">
        <f t="shared" si="4"/>
        <v>1165.0999999999999</v>
      </c>
      <c r="I24" s="136">
        <f t="shared" si="4"/>
        <v>1165.0999999999999</v>
      </c>
      <c r="J24" s="136">
        <f t="shared" si="4"/>
        <v>1165.0999999999999</v>
      </c>
      <c r="K24" s="136">
        <f t="shared" si="4"/>
        <v>1165.0999999999999</v>
      </c>
      <c r="L24" s="301" t="s">
        <v>186</v>
      </c>
      <c r="M24" s="301" t="s">
        <v>200</v>
      </c>
    </row>
    <row r="25" spans="1:13" s="115" customFormat="1" ht="97.5" customHeight="1" x14ac:dyDescent="0.2">
      <c r="A25" s="310"/>
      <c r="B25" s="298"/>
      <c r="C25" s="228"/>
      <c r="D25" s="116" t="s">
        <v>92</v>
      </c>
      <c r="E25" s="153">
        <f>G25</f>
        <v>1165.0999999999999</v>
      </c>
      <c r="F25" s="153">
        <f>G25+H25+I25+J25+K25</f>
        <v>5825.5</v>
      </c>
      <c r="G25" s="153">
        <v>1165.0999999999999</v>
      </c>
      <c r="H25" s="153">
        <v>1165.0999999999999</v>
      </c>
      <c r="I25" s="153">
        <v>1165.0999999999999</v>
      </c>
      <c r="J25" s="153">
        <v>1165.0999999999999</v>
      </c>
      <c r="K25" s="153">
        <v>1165.0999999999999</v>
      </c>
      <c r="L25" s="305"/>
      <c r="M25" s="302"/>
    </row>
    <row r="26" spans="1:13" s="115" customFormat="1" ht="17.25" customHeight="1" x14ac:dyDescent="0.2">
      <c r="A26" s="310" t="s">
        <v>75</v>
      </c>
      <c r="B26" s="298" t="s">
        <v>285</v>
      </c>
      <c r="C26" s="226" t="s">
        <v>114</v>
      </c>
      <c r="D26" s="121" t="s">
        <v>31</v>
      </c>
      <c r="E26" s="136">
        <f t="shared" si="4"/>
        <v>2598.2000000000003</v>
      </c>
      <c r="F26" s="136">
        <f t="shared" si="4"/>
        <v>13483.8</v>
      </c>
      <c r="G26" s="136">
        <f t="shared" si="4"/>
        <v>2598.2000000000003</v>
      </c>
      <c r="H26" s="136">
        <f t="shared" si="4"/>
        <v>2721.4</v>
      </c>
      <c r="I26" s="136">
        <f t="shared" si="4"/>
        <v>2721.4</v>
      </c>
      <c r="J26" s="136">
        <f t="shared" si="4"/>
        <v>2721.4</v>
      </c>
      <c r="K26" s="136">
        <f t="shared" si="4"/>
        <v>2721.4</v>
      </c>
      <c r="L26" s="301" t="s">
        <v>186</v>
      </c>
      <c r="M26" s="301" t="s">
        <v>200</v>
      </c>
    </row>
    <row r="27" spans="1:13" s="115" customFormat="1" ht="114" customHeight="1" x14ac:dyDescent="0.2">
      <c r="A27" s="310"/>
      <c r="B27" s="298"/>
      <c r="C27" s="228"/>
      <c r="D27" s="116" t="s">
        <v>92</v>
      </c>
      <c r="E27" s="153">
        <f>G27</f>
        <v>2598.2000000000003</v>
      </c>
      <c r="F27" s="153">
        <f>G27+H27+I27+J27+K27</f>
        <v>13483.8</v>
      </c>
      <c r="G27" s="153">
        <f>2721.4-123.2</f>
        <v>2598.2000000000003</v>
      </c>
      <c r="H27" s="153">
        <v>2721.4</v>
      </c>
      <c r="I27" s="153">
        <v>2721.4</v>
      </c>
      <c r="J27" s="153">
        <v>2721.4</v>
      </c>
      <c r="K27" s="153">
        <v>2721.4</v>
      </c>
      <c r="L27" s="305"/>
      <c r="M27" s="302"/>
    </row>
    <row r="28" spans="1:13" s="115" customFormat="1" ht="20.25" customHeight="1" x14ac:dyDescent="0.2">
      <c r="A28" s="310" t="s">
        <v>76</v>
      </c>
      <c r="B28" s="298" t="s">
        <v>256</v>
      </c>
      <c r="C28" s="226" t="s">
        <v>114</v>
      </c>
      <c r="D28" s="121" t="s">
        <v>31</v>
      </c>
      <c r="E28" s="136">
        <f t="shared" ref="E28:K30" si="5">SUM(E29:E29)</f>
        <v>500</v>
      </c>
      <c r="F28" s="136">
        <f t="shared" si="5"/>
        <v>500</v>
      </c>
      <c r="G28" s="136">
        <f t="shared" si="5"/>
        <v>500</v>
      </c>
      <c r="H28" s="136">
        <f t="shared" si="5"/>
        <v>0</v>
      </c>
      <c r="I28" s="136">
        <f t="shared" si="5"/>
        <v>0</v>
      </c>
      <c r="J28" s="136">
        <f t="shared" si="5"/>
        <v>0</v>
      </c>
      <c r="K28" s="136">
        <f t="shared" si="5"/>
        <v>0</v>
      </c>
      <c r="L28" s="301" t="s">
        <v>186</v>
      </c>
      <c r="M28" s="301" t="s">
        <v>202</v>
      </c>
    </row>
    <row r="29" spans="1:13" s="115" customFormat="1" ht="60" customHeight="1" x14ac:dyDescent="0.2">
      <c r="A29" s="310"/>
      <c r="B29" s="298"/>
      <c r="C29" s="228"/>
      <c r="D29" s="116" t="s">
        <v>92</v>
      </c>
      <c r="E29" s="153">
        <f>G29</f>
        <v>500</v>
      </c>
      <c r="F29" s="153">
        <f>G29+H29+I29+J29+K29</f>
        <v>500</v>
      </c>
      <c r="G29" s="153">
        <v>500</v>
      </c>
      <c r="H29" s="153">
        <v>0</v>
      </c>
      <c r="I29" s="153">
        <v>0</v>
      </c>
      <c r="J29" s="153">
        <v>0</v>
      </c>
      <c r="K29" s="153">
        <v>0</v>
      </c>
      <c r="L29" s="305"/>
      <c r="M29" s="302"/>
    </row>
    <row r="30" spans="1:13" s="115" customFormat="1" ht="20.25" customHeight="1" x14ac:dyDescent="0.2">
      <c r="A30" s="310" t="s">
        <v>118</v>
      </c>
      <c r="B30" s="298" t="s">
        <v>259</v>
      </c>
      <c r="C30" s="226" t="s">
        <v>114</v>
      </c>
      <c r="D30" s="121" t="s">
        <v>31</v>
      </c>
      <c r="E30" s="136">
        <f t="shared" si="5"/>
        <v>1920</v>
      </c>
      <c r="F30" s="136">
        <f t="shared" si="5"/>
        <v>27600</v>
      </c>
      <c r="G30" s="136">
        <f t="shared" si="5"/>
        <v>1920</v>
      </c>
      <c r="H30" s="136">
        <f t="shared" si="5"/>
        <v>6420</v>
      </c>
      <c r="I30" s="136">
        <f t="shared" si="5"/>
        <v>6420</v>
      </c>
      <c r="J30" s="136">
        <f t="shared" si="5"/>
        <v>6420</v>
      </c>
      <c r="K30" s="136">
        <f t="shared" si="5"/>
        <v>6420</v>
      </c>
      <c r="L30" s="301" t="s">
        <v>186</v>
      </c>
      <c r="M30" s="301" t="s">
        <v>248</v>
      </c>
    </row>
    <row r="31" spans="1:13" s="115" customFormat="1" ht="76.5" customHeight="1" x14ac:dyDescent="0.2">
      <c r="A31" s="310"/>
      <c r="B31" s="298"/>
      <c r="C31" s="228"/>
      <c r="D31" s="116" t="s">
        <v>92</v>
      </c>
      <c r="E31" s="153">
        <f>G31</f>
        <v>1920</v>
      </c>
      <c r="F31" s="153">
        <f>G31+H31+I31+J31+K31</f>
        <v>27600</v>
      </c>
      <c r="G31" s="153">
        <f>2920-1000</f>
        <v>1920</v>
      </c>
      <c r="H31" s="153">
        <v>6420</v>
      </c>
      <c r="I31" s="153">
        <v>6420</v>
      </c>
      <c r="J31" s="153">
        <v>6420</v>
      </c>
      <c r="K31" s="153">
        <v>6420</v>
      </c>
      <c r="L31" s="305"/>
      <c r="M31" s="302"/>
    </row>
    <row r="32" spans="1:13" s="115" customFormat="1" ht="21.75" customHeight="1" x14ac:dyDescent="0.2">
      <c r="A32" s="310" t="s">
        <v>119</v>
      </c>
      <c r="B32" s="298" t="s">
        <v>260</v>
      </c>
      <c r="C32" s="226" t="s">
        <v>114</v>
      </c>
      <c r="D32" s="121" t="s">
        <v>31</v>
      </c>
      <c r="E32" s="136">
        <f t="shared" ref="E32:K32" si="6">SUM(E33:E33)</f>
        <v>0</v>
      </c>
      <c r="F32" s="136">
        <f t="shared" si="6"/>
        <v>0</v>
      </c>
      <c r="G32" s="136">
        <f t="shared" si="6"/>
        <v>0</v>
      </c>
      <c r="H32" s="136">
        <f t="shared" si="6"/>
        <v>0</v>
      </c>
      <c r="I32" s="136">
        <f t="shared" si="6"/>
        <v>0</v>
      </c>
      <c r="J32" s="136">
        <f t="shared" si="6"/>
        <v>0</v>
      </c>
      <c r="K32" s="136">
        <f t="shared" si="6"/>
        <v>0</v>
      </c>
      <c r="L32" s="301" t="s">
        <v>186</v>
      </c>
      <c r="M32" s="301" t="s">
        <v>203</v>
      </c>
    </row>
    <row r="33" spans="1:13" s="115" customFormat="1" ht="54.75" customHeight="1" x14ac:dyDescent="0.2">
      <c r="A33" s="310"/>
      <c r="B33" s="298"/>
      <c r="C33" s="228"/>
      <c r="D33" s="116" t="s">
        <v>92</v>
      </c>
      <c r="E33" s="153">
        <f>I33</f>
        <v>0</v>
      </c>
      <c r="F33" s="153">
        <f>G33+H33+I33+J33+K33</f>
        <v>0</v>
      </c>
      <c r="G33" s="153">
        <v>0</v>
      </c>
      <c r="H33" s="153">
        <v>0</v>
      </c>
      <c r="I33" s="153">
        <v>0</v>
      </c>
      <c r="J33" s="153">
        <v>0</v>
      </c>
      <c r="K33" s="153">
        <v>0</v>
      </c>
      <c r="L33" s="305"/>
      <c r="M33" s="302"/>
    </row>
    <row r="34" spans="1:13" s="115" customFormat="1" ht="14.25" customHeight="1" x14ac:dyDescent="0.2">
      <c r="A34" s="310" t="s">
        <v>166</v>
      </c>
      <c r="B34" s="298" t="s">
        <v>284</v>
      </c>
      <c r="C34" s="226" t="s">
        <v>114</v>
      </c>
      <c r="D34" s="121" t="s">
        <v>31</v>
      </c>
      <c r="E34" s="136">
        <f t="shared" ref="E34:K34" si="7">SUM(E35:E35)</f>
        <v>321.8</v>
      </c>
      <c r="F34" s="136">
        <f t="shared" si="7"/>
        <v>2561.8000000000002</v>
      </c>
      <c r="G34" s="136">
        <f t="shared" si="7"/>
        <v>321.8</v>
      </c>
      <c r="H34" s="136">
        <f t="shared" si="7"/>
        <v>560</v>
      </c>
      <c r="I34" s="136">
        <f t="shared" si="7"/>
        <v>560</v>
      </c>
      <c r="J34" s="136">
        <f t="shared" si="7"/>
        <v>560</v>
      </c>
      <c r="K34" s="136">
        <f t="shared" si="7"/>
        <v>560</v>
      </c>
      <c r="L34" s="301" t="s">
        <v>186</v>
      </c>
      <c r="M34" s="301" t="s">
        <v>249</v>
      </c>
    </row>
    <row r="35" spans="1:13" s="115" customFormat="1" ht="120.75" customHeight="1" x14ac:dyDescent="0.2">
      <c r="A35" s="310"/>
      <c r="B35" s="298"/>
      <c r="C35" s="228"/>
      <c r="D35" s="116" t="s">
        <v>92</v>
      </c>
      <c r="E35" s="153">
        <f>G35</f>
        <v>321.8</v>
      </c>
      <c r="F35" s="153">
        <f>G35+H35+I35+J35+K35</f>
        <v>2561.8000000000002</v>
      </c>
      <c r="G35" s="153">
        <v>321.8</v>
      </c>
      <c r="H35" s="153">
        <v>560</v>
      </c>
      <c r="I35" s="153">
        <v>560</v>
      </c>
      <c r="J35" s="153">
        <v>560</v>
      </c>
      <c r="K35" s="153">
        <v>560</v>
      </c>
      <c r="L35" s="305"/>
      <c r="M35" s="302"/>
    </row>
    <row r="36" spans="1:13" s="115" customFormat="1" ht="14.25" customHeight="1" x14ac:dyDescent="0.2">
      <c r="A36" s="310" t="s">
        <v>167</v>
      </c>
      <c r="B36" s="298" t="s">
        <v>261</v>
      </c>
      <c r="C36" s="226" t="s">
        <v>114</v>
      </c>
      <c r="D36" s="121" t="s">
        <v>31</v>
      </c>
      <c r="E36" s="136">
        <f t="shared" ref="E36:K36" si="8">SUM(E37:E37)</f>
        <v>200</v>
      </c>
      <c r="F36" s="136">
        <f t="shared" si="8"/>
        <v>2200</v>
      </c>
      <c r="G36" s="136">
        <f t="shared" si="8"/>
        <v>200</v>
      </c>
      <c r="H36" s="136">
        <f t="shared" si="8"/>
        <v>500</v>
      </c>
      <c r="I36" s="136">
        <f t="shared" si="8"/>
        <v>500</v>
      </c>
      <c r="J36" s="136">
        <f t="shared" si="8"/>
        <v>500</v>
      </c>
      <c r="K36" s="136">
        <f t="shared" si="8"/>
        <v>500</v>
      </c>
      <c r="L36" s="301" t="s">
        <v>186</v>
      </c>
      <c r="M36" s="301" t="s">
        <v>222</v>
      </c>
    </row>
    <row r="37" spans="1:13" s="115" customFormat="1" ht="51" customHeight="1" x14ac:dyDescent="0.2">
      <c r="A37" s="310"/>
      <c r="B37" s="357"/>
      <c r="C37" s="227"/>
      <c r="D37" s="122" t="s">
        <v>92</v>
      </c>
      <c r="E37" s="154">
        <f>G37</f>
        <v>200</v>
      </c>
      <c r="F37" s="154">
        <f>G37+H37+I37+J37+K37</f>
        <v>2200</v>
      </c>
      <c r="G37" s="154">
        <v>200</v>
      </c>
      <c r="H37" s="154">
        <v>500</v>
      </c>
      <c r="I37" s="154">
        <v>500</v>
      </c>
      <c r="J37" s="154">
        <v>500</v>
      </c>
      <c r="K37" s="154">
        <v>500</v>
      </c>
      <c r="L37" s="305"/>
      <c r="M37" s="305"/>
    </row>
    <row r="38" spans="1:13" s="115" customFormat="1" ht="14.25" customHeight="1" x14ac:dyDescent="0.2">
      <c r="A38" s="303" t="s">
        <v>232</v>
      </c>
      <c r="B38" s="340" t="s">
        <v>255</v>
      </c>
      <c r="C38" s="226" t="s">
        <v>114</v>
      </c>
      <c r="D38" s="121" t="s">
        <v>31</v>
      </c>
      <c r="E38" s="136">
        <f t="shared" ref="E38:K42" si="9">SUM(E39:E39)</f>
        <v>284.82329999999996</v>
      </c>
      <c r="F38" s="136">
        <f t="shared" si="9"/>
        <v>284.82329999999996</v>
      </c>
      <c r="G38" s="136">
        <f t="shared" si="9"/>
        <v>284.82329999999996</v>
      </c>
      <c r="H38" s="136">
        <f t="shared" si="9"/>
        <v>0</v>
      </c>
      <c r="I38" s="136">
        <f t="shared" si="9"/>
        <v>0</v>
      </c>
      <c r="J38" s="136">
        <f t="shared" si="9"/>
        <v>0</v>
      </c>
      <c r="K38" s="136">
        <f t="shared" si="9"/>
        <v>0</v>
      </c>
      <c r="L38" s="301" t="s">
        <v>186</v>
      </c>
      <c r="M38" s="301" t="s">
        <v>216</v>
      </c>
    </row>
    <row r="39" spans="1:13" s="115" customFormat="1" ht="82.5" customHeight="1" x14ac:dyDescent="0.2">
      <c r="A39" s="304"/>
      <c r="B39" s="341"/>
      <c r="C39" s="227"/>
      <c r="D39" s="122" t="s">
        <v>92</v>
      </c>
      <c r="E39" s="154">
        <f>G39</f>
        <v>284.82329999999996</v>
      </c>
      <c r="F39" s="154">
        <f>G39+H39+I39+J39+K39</f>
        <v>284.82329999999996</v>
      </c>
      <c r="G39" s="153">
        <f>(300000-15176.7)/1000</f>
        <v>284.82329999999996</v>
      </c>
      <c r="H39" s="153">
        <v>0</v>
      </c>
      <c r="I39" s="153">
        <v>0</v>
      </c>
      <c r="J39" s="153">
        <v>0</v>
      </c>
      <c r="K39" s="153">
        <v>0</v>
      </c>
      <c r="L39" s="305"/>
      <c r="M39" s="302"/>
    </row>
    <row r="40" spans="1:13" s="115" customFormat="1" ht="14.25" customHeight="1" x14ac:dyDescent="0.2">
      <c r="A40" s="303" t="s">
        <v>317</v>
      </c>
      <c r="B40" s="340" t="s">
        <v>319</v>
      </c>
      <c r="C40" s="226" t="s">
        <v>114</v>
      </c>
      <c r="D40" s="121" t="s">
        <v>31</v>
      </c>
      <c r="E40" s="136">
        <f t="shared" si="9"/>
        <v>101.42</v>
      </c>
      <c r="F40" s="136">
        <f t="shared" si="9"/>
        <v>101.42</v>
      </c>
      <c r="G40" s="136">
        <f t="shared" si="9"/>
        <v>101.42</v>
      </c>
      <c r="H40" s="136">
        <f t="shared" si="9"/>
        <v>0</v>
      </c>
      <c r="I40" s="136">
        <f t="shared" si="9"/>
        <v>0</v>
      </c>
      <c r="J40" s="136">
        <f t="shared" si="9"/>
        <v>0</v>
      </c>
      <c r="K40" s="136">
        <f t="shared" si="9"/>
        <v>0</v>
      </c>
      <c r="L40" s="301" t="s">
        <v>186</v>
      </c>
      <c r="M40" s="301" t="s">
        <v>321</v>
      </c>
    </row>
    <row r="41" spans="1:13" s="115" customFormat="1" ht="82.5" customHeight="1" x14ac:dyDescent="0.2">
      <c r="A41" s="304"/>
      <c r="B41" s="341"/>
      <c r="C41" s="227"/>
      <c r="D41" s="122" t="s">
        <v>92</v>
      </c>
      <c r="E41" s="154">
        <f>G41</f>
        <v>101.42</v>
      </c>
      <c r="F41" s="154">
        <f>G41+H41+I41+J41+K41</f>
        <v>101.42</v>
      </c>
      <c r="G41" s="153">
        <v>101.42</v>
      </c>
      <c r="H41" s="153">
        <v>0</v>
      </c>
      <c r="I41" s="153">
        <v>0</v>
      </c>
      <c r="J41" s="153">
        <v>0</v>
      </c>
      <c r="K41" s="153">
        <v>0</v>
      </c>
      <c r="L41" s="305"/>
      <c r="M41" s="302"/>
    </row>
    <row r="42" spans="1:13" s="115" customFormat="1" ht="14.25" customHeight="1" x14ac:dyDescent="0.2">
      <c r="A42" s="303" t="s">
        <v>318</v>
      </c>
      <c r="B42" s="340" t="s">
        <v>320</v>
      </c>
      <c r="C42" s="226" t="s">
        <v>114</v>
      </c>
      <c r="D42" s="121" t="s">
        <v>31</v>
      </c>
      <c r="E42" s="136">
        <f t="shared" si="9"/>
        <v>21.78</v>
      </c>
      <c r="F42" s="136">
        <f t="shared" si="9"/>
        <v>21.78</v>
      </c>
      <c r="G42" s="136">
        <f t="shared" si="9"/>
        <v>21.78</v>
      </c>
      <c r="H42" s="136">
        <f t="shared" si="9"/>
        <v>0</v>
      </c>
      <c r="I42" s="136">
        <f t="shared" si="9"/>
        <v>0</v>
      </c>
      <c r="J42" s="136">
        <f t="shared" si="9"/>
        <v>0</v>
      </c>
      <c r="K42" s="136">
        <f t="shared" si="9"/>
        <v>0</v>
      </c>
      <c r="L42" s="301" t="s">
        <v>186</v>
      </c>
      <c r="M42" s="301" t="s">
        <v>322</v>
      </c>
    </row>
    <row r="43" spans="1:13" s="115" customFormat="1" ht="82.5" customHeight="1" x14ac:dyDescent="0.2">
      <c r="A43" s="304"/>
      <c r="B43" s="341"/>
      <c r="C43" s="227"/>
      <c r="D43" s="122" t="s">
        <v>92</v>
      </c>
      <c r="E43" s="154">
        <f>G43</f>
        <v>21.78</v>
      </c>
      <c r="F43" s="154">
        <f>G43+H43+I43+J43+K43</f>
        <v>21.78</v>
      </c>
      <c r="G43" s="153">
        <v>21.78</v>
      </c>
      <c r="H43" s="153">
        <v>0</v>
      </c>
      <c r="I43" s="153">
        <v>0</v>
      </c>
      <c r="J43" s="153">
        <v>0</v>
      </c>
      <c r="K43" s="153">
        <v>0</v>
      </c>
      <c r="L43" s="305"/>
      <c r="M43" s="302"/>
    </row>
    <row r="44" spans="1:13" s="115" customFormat="1" ht="17.25" customHeight="1" x14ac:dyDescent="0.2">
      <c r="A44" s="303" t="s">
        <v>47</v>
      </c>
      <c r="B44" s="334" t="s">
        <v>193</v>
      </c>
      <c r="C44" s="335"/>
      <c r="D44" s="121" t="s">
        <v>31</v>
      </c>
      <c r="E44" s="136">
        <f>E45+E46</f>
        <v>32752.079999999998</v>
      </c>
      <c r="F44" s="136">
        <f>F45+F46</f>
        <v>32752.079999999998</v>
      </c>
      <c r="G44" s="136">
        <f>SUM(G45:G46)</f>
        <v>32752.079999999998</v>
      </c>
      <c r="H44" s="136">
        <f t="shared" ref="H44:K44" si="10">SUM(H45:H46)</f>
        <v>0</v>
      </c>
      <c r="I44" s="136">
        <f t="shared" si="10"/>
        <v>0</v>
      </c>
      <c r="J44" s="136">
        <f t="shared" si="10"/>
        <v>0</v>
      </c>
      <c r="K44" s="136">
        <f t="shared" si="10"/>
        <v>0</v>
      </c>
      <c r="L44" s="301" t="s">
        <v>86</v>
      </c>
      <c r="M44" s="301"/>
    </row>
    <row r="45" spans="1:13" s="115" customFormat="1" ht="45" customHeight="1" x14ac:dyDescent="0.2">
      <c r="A45" s="312"/>
      <c r="B45" s="336"/>
      <c r="C45" s="337"/>
      <c r="D45" s="117" t="s">
        <v>88</v>
      </c>
      <c r="E45" s="153">
        <f>G45</f>
        <v>6327.71</v>
      </c>
      <c r="F45" s="153">
        <f>SUM(G45:K45)</f>
        <v>6327.71</v>
      </c>
      <c r="G45" s="153">
        <f>G48+G53+G50</f>
        <v>6327.71</v>
      </c>
      <c r="H45" s="153">
        <v>0</v>
      </c>
      <c r="I45" s="153">
        <v>0</v>
      </c>
      <c r="J45" s="153">
        <v>0</v>
      </c>
      <c r="K45" s="153">
        <v>0</v>
      </c>
      <c r="L45" s="305"/>
      <c r="M45" s="305"/>
    </row>
    <row r="46" spans="1:13" s="115" customFormat="1" ht="39.75" customHeight="1" x14ac:dyDescent="0.2">
      <c r="A46" s="304"/>
      <c r="B46" s="338"/>
      <c r="C46" s="339"/>
      <c r="D46" s="116" t="s">
        <v>12</v>
      </c>
      <c r="E46" s="153">
        <f>G46</f>
        <v>26424.37</v>
      </c>
      <c r="F46" s="153">
        <f>SUM(G46:K46)</f>
        <v>26424.37</v>
      </c>
      <c r="G46" s="153">
        <f>G52</f>
        <v>26424.37</v>
      </c>
      <c r="H46" s="153">
        <f>H52</f>
        <v>0</v>
      </c>
      <c r="I46" s="153">
        <f>I52</f>
        <v>0</v>
      </c>
      <c r="J46" s="153">
        <f>J52</f>
        <v>0</v>
      </c>
      <c r="K46" s="153">
        <f>K52</f>
        <v>0</v>
      </c>
      <c r="L46" s="302"/>
      <c r="M46" s="302"/>
    </row>
    <row r="47" spans="1:13" s="115" customFormat="1" ht="15.75" x14ac:dyDescent="0.2">
      <c r="A47" s="310" t="s">
        <v>59</v>
      </c>
      <c r="B47" s="298" t="s">
        <v>69</v>
      </c>
      <c r="C47" s="299" t="s">
        <v>114</v>
      </c>
      <c r="D47" s="121" t="s">
        <v>11</v>
      </c>
      <c r="E47" s="136">
        <f>E48</f>
        <v>0</v>
      </c>
      <c r="F47" s="136">
        <f t="shared" ref="F47:K47" si="11">F48</f>
        <v>0</v>
      </c>
      <c r="G47" s="136">
        <f t="shared" si="11"/>
        <v>0</v>
      </c>
      <c r="H47" s="136">
        <f t="shared" si="11"/>
        <v>0</v>
      </c>
      <c r="I47" s="136">
        <f t="shared" si="11"/>
        <v>0</v>
      </c>
      <c r="J47" s="136">
        <f t="shared" si="11"/>
        <v>0</v>
      </c>
      <c r="K47" s="136">
        <f t="shared" si="11"/>
        <v>0</v>
      </c>
      <c r="L47" s="301" t="s">
        <v>186</v>
      </c>
      <c r="M47" s="301"/>
    </row>
    <row r="48" spans="1:13" s="115" customFormat="1" ht="81.75" customHeight="1" x14ac:dyDescent="0.2">
      <c r="A48" s="310"/>
      <c r="B48" s="298"/>
      <c r="C48" s="300"/>
      <c r="D48" s="116" t="s">
        <v>92</v>
      </c>
      <c r="E48" s="153">
        <f>I48</f>
        <v>0</v>
      </c>
      <c r="F48" s="153">
        <f>G48+H48+I48+J48+K48</f>
        <v>0</v>
      </c>
      <c r="G48" s="153">
        <v>0</v>
      </c>
      <c r="H48" s="153">
        <v>0</v>
      </c>
      <c r="I48" s="153">
        <v>0</v>
      </c>
      <c r="J48" s="153">
        <v>0</v>
      </c>
      <c r="K48" s="153">
        <v>0</v>
      </c>
      <c r="L48" s="302"/>
      <c r="M48" s="302"/>
    </row>
    <row r="49" spans="1:17" s="115" customFormat="1" ht="15" customHeight="1" x14ac:dyDescent="0.2">
      <c r="A49" s="303" t="s">
        <v>208</v>
      </c>
      <c r="B49" s="313" t="s">
        <v>325</v>
      </c>
      <c r="C49" s="299" t="s">
        <v>114</v>
      </c>
      <c r="D49" s="121" t="s">
        <v>31</v>
      </c>
      <c r="E49" s="136">
        <f t="shared" ref="E49:K49" si="12">SUM(E50:E50)</f>
        <v>800</v>
      </c>
      <c r="F49" s="136">
        <f t="shared" si="12"/>
        <v>800</v>
      </c>
      <c r="G49" s="136">
        <f t="shared" si="12"/>
        <v>800</v>
      </c>
      <c r="H49" s="136">
        <f t="shared" si="12"/>
        <v>0</v>
      </c>
      <c r="I49" s="136">
        <f t="shared" si="12"/>
        <v>0</v>
      </c>
      <c r="J49" s="136">
        <f t="shared" si="12"/>
        <v>0</v>
      </c>
      <c r="K49" s="136">
        <f t="shared" si="12"/>
        <v>0</v>
      </c>
      <c r="L49" s="305" t="s">
        <v>186</v>
      </c>
      <c r="M49" s="301" t="s">
        <v>337</v>
      </c>
    </row>
    <row r="50" spans="1:17" s="115" customFormat="1" ht="66.75" customHeight="1" x14ac:dyDescent="0.2">
      <c r="A50" s="304"/>
      <c r="B50" s="315"/>
      <c r="C50" s="300"/>
      <c r="D50" s="116" t="s">
        <v>92</v>
      </c>
      <c r="E50" s="153">
        <f>G50</f>
        <v>800</v>
      </c>
      <c r="F50" s="153">
        <f>G50+H50+I50+J50+K50</f>
        <v>800</v>
      </c>
      <c r="G50" s="153">
        <v>800</v>
      </c>
      <c r="H50" s="153">
        <v>0</v>
      </c>
      <c r="I50" s="153">
        <v>0</v>
      </c>
      <c r="J50" s="153">
        <v>0</v>
      </c>
      <c r="K50" s="153">
        <v>0</v>
      </c>
      <c r="L50" s="302"/>
      <c r="M50" s="302"/>
    </row>
    <row r="51" spans="1:17" s="115" customFormat="1" ht="15" customHeight="1" x14ac:dyDescent="0.2">
      <c r="A51" s="303" t="s">
        <v>223</v>
      </c>
      <c r="B51" s="313" t="s">
        <v>326</v>
      </c>
      <c r="C51" s="299" t="s">
        <v>114</v>
      </c>
      <c r="D51" s="121" t="s">
        <v>31</v>
      </c>
      <c r="E51" s="136">
        <f t="shared" ref="E51:K51" si="13">SUM(E52:E53)</f>
        <v>31952.079999999998</v>
      </c>
      <c r="F51" s="136">
        <f t="shared" si="13"/>
        <v>31952.079999999998</v>
      </c>
      <c r="G51" s="136">
        <f t="shared" si="13"/>
        <v>31952.079999999998</v>
      </c>
      <c r="H51" s="136">
        <f t="shared" si="13"/>
        <v>0</v>
      </c>
      <c r="I51" s="136">
        <f t="shared" si="13"/>
        <v>0</v>
      </c>
      <c r="J51" s="136">
        <f t="shared" si="13"/>
        <v>0</v>
      </c>
      <c r="K51" s="136">
        <f t="shared" si="13"/>
        <v>0</v>
      </c>
      <c r="L51" s="301" t="s">
        <v>186</v>
      </c>
      <c r="M51" s="301" t="s">
        <v>315</v>
      </c>
    </row>
    <row r="52" spans="1:17" s="115" customFormat="1" ht="38.25" customHeight="1" x14ac:dyDescent="0.2">
      <c r="A52" s="312"/>
      <c r="B52" s="314"/>
      <c r="C52" s="333"/>
      <c r="D52" s="116" t="s">
        <v>12</v>
      </c>
      <c r="E52" s="153">
        <f>G52</f>
        <v>26424.37</v>
      </c>
      <c r="F52" s="153">
        <f>G52+H52+I52+J52+K52</f>
        <v>26424.37</v>
      </c>
      <c r="G52" s="153">
        <f>26424370/1000</f>
        <v>26424.37</v>
      </c>
      <c r="H52" s="153">
        <v>0</v>
      </c>
      <c r="I52" s="153">
        <v>0</v>
      </c>
      <c r="J52" s="153">
        <v>0</v>
      </c>
      <c r="K52" s="153">
        <v>0</v>
      </c>
      <c r="L52" s="305"/>
      <c r="M52" s="305"/>
    </row>
    <row r="53" spans="1:17" s="115" customFormat="1" ht="55.5" customHeight="1" x14ac:dyDescent="0.2">
      <c r="A53" s="304"/>
      <c r="B53" s="315"/>
      <c r="C53" s="300"/>
      <c r="D53" s="116" t="s">
        <v>92</v>
      </c>
      <c r="E53" s="153">
        <f>G53</f>
        <v>5527.71</v>
      </c>
      <c r="F53" s="153">
        <f>G53+H53+I53+J53+K53</f>
        <v>5527.71</v>
      </c>
      <c r="G53" s="155">
        <f>5527710/1000</f>
        <v>5527.71</v>
      </c>
      <c r="H53" s="153">
        <v>0</v>
      </c>
      <c r="I53" s="153">
        <v>0</v>
      </c>
      <c r="J53" s="153">
        <v>0</v>
      </c>
      <c r="K53" s="153">
        <v>0</v>
      </c>
      <c r="L53" s="302"/>
      <c r="M53" s="302"/>
    </row>
    <row r="54" spans="1:17" s="115" customFormat="1" ht="15.75" x14ac:dyDescent="0.2">
      <c r="A54" s="167" t="s">
        <v>35</v>
      </c>
      <c r="B54" s="167"/>
      <c r="C54" s="167"/>
      <c r="D54" s="121" t="s">
        <v>36</v>
      </c>
      <c r="E54" s="136">
        <f>E55+E57</f>
        <v>97626.205289999984</v>
      </c>
      <c r="F54" s="136">
        <f>SUM(G54:K54)</f>
        <v>379045.44529</v>
      </c>
      <c r="G54" s="136">
        <f>G55+G57</f>
        <v>97626.205289999984</v>
      </c>
      <c r="H54" s="136">
        <f>H55+H57</f>
        <v>70354.81</v>
      </c>
      <c r="I54" s="136">
        <f>I55+I57</f>
        <v>70354.81</v>
      </c>
      <c r="J54" s="136">
        <f>J55+J57</f>
        <v>70354.81</v>
      </c>
      <c r="K54" s="136">
        <f>K55+K57</f>
        <v>70354.81</v>
      </c>
      <c r="L54" s="116"/>
      <c r="M54" s="124"/>
    </row>
    <row r="55" spans="1:17" ht="15" customHeight="1" x14ac:dyDescent="0.2">
      <c r="A55" s="167"/>
      <c r="B55" s="167"/>
      <c r="C55" s="167"/>
      <c r="D55" s="328" t="s">
        <v>93</v>
      </c>
      <c r="E55" s="306">
        <f>G55</f>
        <v>71201.835289999988</v>
      </c>
      <c r="F55" s="306">
        <f>SUM(G55:K56)</f>
        <v>352621.07529000001</v>
      </c>
      <c r="G55" s="306">
        <f>G13+G45</f>
        <v>71201.835289999988</v>
      </c>
      <c r="H55" s="306">
        <f>H13+H45</f>
        <v>70354.81</v>
      </c>
      <c r="I55" s="306">
        <f>I13+I45</f>
        <v>70354.81</v>
      </c>
      <c r="J55" s="306">
        <f>J13+J45</f>
        <v>70354.81</v>
      </c>
      <c r="K55" s="306">
        <f>K13+K45</f>
        <v>70354.81</v>
      </c>
      <c r="L55" s="330"/>
      <c r="M55" s="343"/>
    </row>
    <row r="56" spans="1:17" ht="39.75" customHeight="1" x14ac:dyDescent="0.2">
      <c r="A56" s="167"/>
      <c r="B56" s="167"/>
      <c r="C56" s="167"/>
      <c r="D56" s="329"/>
      <c r="E56" s="306"/>
      <c r="F56" s="306"/>
      <c r="G56" s="306"/>
      <c r="H56" s="306"/>
      <c r="I56" s="306"/>
      <c r="J56" s="306"/>
      <c r="K56" s="306"/>
      <c r="L56" s="330"/>
      <c r="M56" s="343"/>
    </row>
    <row r="57" spans="1:17" ht="57" customHeight="1" x14ac:dyDescent="0.2">
      <c r="A57" s="167"/>
      <c r="B57" s="167"/>
      <c r="C57" s="167"/>
      <c r="D57" s="30" t="s">
        <v>46</v>
      </c>
      <c r="E57" s="156">
        <f>G57</f>
        <v>26424.37</v>
      </c>
      <c r="F57" s="156">
        <f>SUM(G57:K57)</f>
        <v>26424.37</v>
      </c>
      <c r="G57" s="156">
        <f>G46</f>
        <v>26424.37</v>
      </c>
      <c r="H57" s="156">
        <f>H46</f>
        <v>0</v>
      </c>
      <c r="I57" s="156">
        <f>I46</f>
        <v>0</v>
      </c>
      <c r="J57" s="156">
        <f>J46</f>
        <v>0</v>
      </c>
      <c r="K57" s="156">
        <f>K46</f>
        <v>0</v>
      </c>
      <c r="L57" s="31"/>
      <c r="M57" s="125"/>
    </row>
    <row r="58" spans="1:17" ht="27.75" customHeight="1" x14ac:dyDescent="0.2">
      <c r="A58" s="311" t="s">
        <v>80</v>
      </c>
      <c r="B58" s="311"/>
      <c r="C58" s="311"/>
      <c r="D58" s="311"/>
      <c r="E58" s="311"/>
      <c r="F58" s="311"/>
      <c r="G58" s="311"/>
      <c r="H58" s="311"/>
      <c r="I58" s="311"/>
      <c r="J58" s="311"/>
      <c r="K58" s="311"/>
      <c r="L58" s="311"/>
      <c r="M58" s="311"/>
    </row>
    <row r="59" spans="1:17" s="32" customFormat="1" ht="20.25" customHeight="1" x14ac:dyDescent="0.2">
      <c r="A59" s="316" t="s">
        <v>63</v>
      </c>
      <c r="B59" s="351" t="s">
        <v>127</v>
      </c>
      <c r="C59" s="352"/>
      <c r="D59" s="25" t="s">
        <v>31</v>
      </c>
      <c r="E59" s="152">
        <f>G59</f>
        <v>38634.399999999994</v>
      </c>
      <c r="F59" s="152">
        <f>SUM(G59:K59)</f>
        <v>173042.4</v>
      </c>
      <c r="G59" s="152">
        <f>G60</f>
        <v>38634.399999999994</v>
      </c>
      <c r="H59" s="152">
        <f t="shared" ref="H59:K59" si="14">H60</f>
        <v>33602</v>
      </c>
      <c r="I59" s="152">
        <f t="shared" si="14"/>
        <v>33602</v>
      </c>
      <c r="J59" s="152">
        <f t="shared" si="14"/>
        <v>33602</v>
      </c>
      <c r="K59" s="152">
        <f t="shared" si="14"/>
        <v>33602</v>
      </c>
      <c r="L59" s="45"/>
      <c r="M59" s="45"/>
    </row>
    <row r="60" spans="1:17" s="32" customFormat="1" ht="15" customHeight="1" x14ac:dyDescent="0.2">
      <c r="A60" s="316"/>
      <c r="B60" s="353"/>
      <c r="C60" s="354"/>
      <c r="D60" s="317" t="s">
        <v>94</v>
      </c>
      <c r="E60" s="323">
        <f>G60</f>
        <v>38634.399999999994</v>
      </c>
      <c r="F60" s="307">
        <f>SUM(G60:K61)</f>
        <v>173042.4</v>
      </c>
      <c r="G60" s="307">
        <f>G62+G64+G66+G68+G70+G72+G74+G76+G78+G80+G82+G84+G86+G88+G92+G90</f>
        <v>38634.399999999994</v>
      </c>
      <c r="H60" s="307">
        <f>H62+H64+H66+H68+H70+H72+H74+H76+H78+H80+H82+H84+H86+H88+H92</f>
        <v>33602</v>
      </c>
      <c r="I60" s="307">
        <f>I62+I64+I66+I68+I70+I72+I74+I76+I78+I80+I82+I84+I86+I88+I92</f>
        <v>33602</v>
      </c>
      <c r="J60" s="307">
        <f>J62+J64+J66+J68+J70+J72+J74+J76+J78+J80+J82+J84+J86+J88+J92</f>
        <v>33602</v>
      </c>
      <c r="K60" s="307">
        <f>K62+K64+K66+K68+K70+K72+K74+K76+K78+K80+K82+K84+K86+K88+K92</f>
        <v>33602</v>
      </c>
      <c r="L60" s="308" t="s">
        <v>70</v>
      </c>
      <c r="M60" s="342"/>
    </row>
    <row r="61" spans="1:17" s="115" customFormat="1" ht="55.5" customHeight="1" x14ac:dyDescent="0.2">
      <c r="A61" s="316"/>
      <c r="B61" s="353"/>
      <c r="C61" s="354"/>
      <c r="D61" s="318"/>
      <c r="E61" s="324"/>
      <c r="F61" s="307"/>
      <c r="G61" s="307"/>
      <c r="H61" s="307"/>
      <c r="I61" s="307"/>
      <c r="J61" s="307"/>
      <c r="K61" s="307"/>
      <c r="L61" s="309"/>
      <c r="M61" s="342"/>
    </row>
    <row r="62" spans="1:17" s="115" customFormat="1" ht="15" customHeight="1" x14ac:dyDescent="0.2">
      <c r="A62" s="297" t="s">
        <v>32</v>
      </c>
      <c r="B62" s="298" t="s">
        <v>262</v>
      </c>
      <c r="C62" s="226" t="s">
        <v>114</v>
      </c>
      <c r="D62" s="121" t="s">
        <v>31</v>
      </c>
      <c r="E62" s="157">
        <f>SUM(E63:E63)</f>
        <v>25761.599999999999</v>
      </c>
      <c r="F62" s="157">
        <f>F63</f>
        <v>133827.6</v>
      </c>
      <c r="G62" s="157">
        <f>G63</f>
        <v>25761.599999999999</v>
      </c>
      <c r="H62" s="157">
        <f>SUM(H63:H63)</f>
        <v>27016.5</v>
      </c>
      <c r="I62" s="157">
        <f>I63</f>
        <v>27016.5</v>
      </c>
      <c r="J62" s="157">
        <f>J63</f>
        <v>27016.5</v>
      </c>
      <c r="K62" s="157">
        <f>K63</f>
        <v>27016.5</v>
      </c>
      <c r="L62" s="301" t="s">
        <v>70</v>
      </c>
      <c r="M62" s="301" t="s">
        <v>221</v>
      </c>
      <c r="Q62" s="123">
        <f>G59-38634.4</f>
        <v>0</v>
      </c>
    </row>
    <row r="63" spans="1:17" s="115" customFormat="1" ht="102" customHeight="1" x14ac:dyDescent="0.2">
      <c r="A63" s="297"/>
      <c r="B63" s="298"/>
      <c r="C63" s="228"/>
      <c r="D63" s="116" t="s">
        <v>71</v>
      </c>
      <c r="E63" s="158">
        <f>G63</f>
        <v>25761.599999999999</v>
      </c>
      <c r="F63" s="158">
        <f t="shared" ref="F63:F76" si="15">SUM(G63:K63)</f>
        <v>133827.6</v>
      </c>
      <c r="G63" s="158">
        <v>25761.599999999999</v>
      </c>
      <c r="H63" s="158">
        <v>27016.5</v>
      </c>
      <c r="I63" s="158">
        <v>27016.5</v>
      </c>
      <c r="J63" s="158">
        <v>27016.5</v>
      </c>
      <c r="K63" s="158">
        <v>27016.5</v>
      </c>
      <c r="L63" s="305"/>
      <c r="M63" s="302"/>
    </row>
    <row r="64" spans="1:17" s="115" customFormat="1" x14ac:dyDescent="0.2">
      <c r="A64" s="310" t="s">
        <v>33</v>
      </c>
      <c r="B64" s="298" t="s">
        <v>264</v>
      </c>
      <c r="C64" s="226" t="s">
        <v>114</v>
      </c>
      <c r="D64" s="121" t="s">
        <v>31</v>
      </c>
      <c r="E64" s="157">
        <v>0</v>
      </c>
      <c r="F64" s="157">
        <f t="shared" si="15"/>
        <v>4523.5</v>
      </c>
      <c r="G64" s="157">
        <f>G65</f>
        <v>1323.5</v>
      </c>
      <c r="H64" s="157">
        <f>H65</f>
        <v>800</v>
      </c>
      <c r="I64" s="157">
        <f>I65</f>
        <v>800</v>
      </c>
      <c r="J64" s="157">
        <f>J65</f>
        <v>800</v>
      </c>
      <c r="K64" s="157">
        <f>K65</f>
        <v>800</v>
      </c>
      <c r="L64" s="301" t="s">
        <v>70</v>
      </c>
      <c r="M64" s="301" t="s">
        <v>221</v>
      </c>
    </row>
    <row r="65" spans="1:13" s="115" customFormat="1" ht="99.75" customHeight="1" x14ac:dyDescent="0.2">
      <c r="A65" s="310"/>
      <c r="B65" s="298"/>
      <c r="C65" s="228"/>
      <c r="D65" s="116" t="s">
        <v>71</v>
      </c>
      <c r="E65" s="153">
        <f>G65</f>
        <v>1323.5</v>
      </c>
      <c r="F65" s="153">
        <f t="shared" si="15"/>
        <v>4523.5</v>
      </c>
      <c r="G65" s="153">
        <v>1323.5</v>
      </c>
      <c r="H65" s="153">
        <v>800</v>
      </c>
      <c r="I65" s="153">
        <v>800</v>
      </c>
      <c r="J65" s="153">
        <v>800</v>
      </c>
      <c r="K65" s="153">
        <v>800</v>
      </c>
      <c r="L65" s="305"/>
      <c r="M65" s="302"/>
    </row>
    <row r="66" spans="1:13" s="115" customFormat="1" x14ac:dyDescent="0.2">
      <c r="A66" s="310" t="s">
        <v>34</v>
      </c>
      <c r="B66" s="298" t="s">
        <v>265</v>
      </c>
      <c r="C66" s="226" t="s">
        <v>114</v>
      </c>
      <c r="D66" s="121" t="s">
        <v>31</v>
      </c>
      <c r="E66" s="157">
        <v>0</v>
      </c>
      <c r="F66" s="157">
        <f t="shared" si="15"/>
        <v>376.1</v>
      </c>
      <c r="G66" s="157">
        <f>G67</f>
        <v>304.10000000000002</v>
      </c>
      <c r="H66" s="157">
        <f>H67</f>
        <v>18</v>
      </c>
      <c r="I66" s="157">
        <f>I67</f>
        <v>18</v>
      </c>
      <c r="J66" s="157">
        <f>J67</f>
        <v>18</v>
      </c>
      <c r="K66" s="157">
        <f>K67</f>
        <v>18</v>
      </c>
      <c r="L66" s="301" t="s">
        <v>70</v>
      </c>
      <c r="M66" s="301" t="s">
        <v>221</v>
      </c>
    </row>
    <row r="67" spans="1:13" s="115" customFormat="1" ht="78" customHeight="1" x14ac:dyDescent="0.2">
      <c r="A67" s="310"/>
      <c r="B67" s="298"/>
      <c r="C67" s="228"/>
      <c r="D67" s="116" t="s">
        <v>71</v>
      </c>
      <c r="E67" s="153">
        <f>G67</f>
        <v>304.10000000000002</v>
      </c>
      <c r="F67" s="153">
        <f t="shared" si="15"/>
        <v>376.1</v>
      </c>
      <c r="G67" s="153">
        <v>304.10000000000002</v>
      </c>
      <c r="H67" s="153">
        <v>18</v>
      </c>
      <c r="I67" s="153">
        <v>18</v>
      </c>
      <c r="J67" s="153">
        <v>18</v>
      </c>
      <c r="K67" s="153">
        <v>18</v>
      </c>
      <c r="L67" s="305"/>
      <c r="M67" s="302"/>
    </row>
    <row r="68" spans="1:13" s="115" customFormat="1" x14ac:dyDescent="0.2">
      <c r="A68" s="310" t="s">
        <v>73</v>
      </c>
      <c r="B68" s="298" t="s">
        <v>266</v>
      </c>
      <c r="C68" s="226" t="s">
        <v>114</v>
      </c>
      <c r="D68" s="121" t="s">
        <v>31</v>
      </c>
      <c r="E68" s="157">
        <v>0</v>
      </c>
      <c r="F68" s="157">
        <f t="shared" si="15"/>
        <v>25500.400000000001</v>
      </c>
      <c r="G68" s="157">
        <f>G69</f>
        <v>5566</v>
      </c>
      <c r="H68" s="157">
        <f>H69</f>
        <v>4983.6000000000004</v>
      </c>
      <c r="I68" s="157">
        <f>I69</f>
        <v>4983.6000000000004</v>
      </c>
      <c r="J68" s="157">
        <f>J69</f>
        <v>4983.6000000000004</v>
      </c>
      <c r="K68" s="157">
        <f>K69</f>
        <v>4983.6000000000004</v>
      </c>
      <c r="L68" s="301" t="s">
        <v>70</v>
      </c>
      <c r="M68" s="301" t="s">
        <v>200</v>
      </c>
    </row>
    <row r="69" spans="1:13" s="115" customFormat="1" ht="107.25" customHeight="1" x14ac:dyDescent="0.2">
      <c r="A69" s="310"/>
      <c r="B69" s="298"/>
      <c r="C69" s="228"/>
      <c r="D69" s="116" t="s">
        <v>71</v>
      </c>
      <c r="E69" s="153">
        <f>G69</f>
        <v>5566</v>
      </c>
      <c r="F69" s="153">
        <f t="shared" si="15"/>
        <v>25500.400000000001</v>
      </c>
      <c r="G69" s="153">
        <v>5566</v>
      </c>
      <c r="H69" s="153">
        <v>4983.6000000000004</v>
      </c>
      <c r="I69" s="153">
        <v>4983.6000000000004</v>
      </c>
      <c r="J69" s="153">
        <v>4983.6000000000004</v>
      </c>
      <c r="K69" s="153">
        <v>4983.6000000000004</v>
      </c>
      <c r="L69" s="305"/>
      <c r="M69" s="302"/>
    </row>
    <row r="70" spans="1:13" s="115" customFormat="1" x14ac:dyDescent="0.2">
      <c r="A70" s="310" t="s">
        <v>74</v>
      </c>
      <c r="B70" s="298" t="s">
        <v>267</v>
      </c>
      <c r="C70" s="226" t="s">
        <v>114</v>
      </c>
      <c r="D70" s="121" t="s">
        <v>31</v>
      </c>
      <c r="E70" s="157">
        <v>0</v>
      </c>
      <c r="F70" s="157">
        <f t="shared" si="15"/>
        <v>1094.5</v>
      </c>
      <c r="G70" s="157">
        <f>G71</f>
        <v>1034.5</v>
      </c>
      <c r="H70" s="157">
        <f>H71</f>
        <v>15</v>
      </c>
      <c r="I70" s="157">
        <f>I71</f>
        <v>15</v>
      </c>
      <c r="J70" s="157">
        <f>J71</f>
        <v>15</v>
      </c>
      <c r="K70" s="157">
        <f>K71</f>
        <v>15</v>
      </c>
      <c r="L70" s="301" t="s">
        <v>70</v>
      </c>
      <c r="M70" s="301" t="s">
        <v>200</v>
      </c>
    </row>
    <row r="71" spans="1:13" s="115" customFormat="1" ht="93" customHeight="1" x14ac:dyDescent="0.2">
      <c r="A71" s="310"/>
      <c r="B71" s="298"/>
      <c r="C71" s="228"/>
      <c r="D71" s="116" t="s">
        <v>71</v>
      </c>
      <c r="E71" s="153">
        <f>G71</f>
        <v>1034.5</v>
      </c>
      <c r="F71" s="153">
        <f t="shared" si="15"/>
        <v>1094.5</v>
      </c>
      <c r="G71" s="153">
        <v>1034.5</v>
      </c>
      <c r="H71" s="153">
        <v>15</v>
      </c>
      <c r="I71" s="153">
        <v>15</v>
      </c>
      <c r="J71" s="153">
        <v>15</v>
      </c>
      <c r="K71" s="153">
        <v>15</v>
      </c>
      <c r="L71" s="305"/>
      <c r="M71" s="302"/>
    </row>
    <row r="72" spans="1:13" s="115" customFormat="1" ht="15.75" customHeight="1" x14ac:dyDescent="0.2">
      <c r="A72" s="310" t="s">
        <v>75</v>
      </c>
      <c r="B72" s="298" t="s">
        <v>268</v>
      </c>
      <c r="C72" s="226" t="s">
        <v>114</v>
      </c>
      <c r="D72" s="121" t="s">
        <v>31</v>
      </c>
      <c r="E72" s="136">
        <v>0</v>
      </c>
      <c r="F72" s="136">
        <f t="shared" si="15"/>
        <v>25</v>
      </c>
      <c r="G72" s="136">
        <f>G73</f>
        <v>25</v>
      </c>
      <c r="H72" s="136">
        <f>H73</f>
        <v>0</v>
      </c>
      <c r="I72" s="136">
        <f>I73</f>
        <v>0</v>
      </c>
      <c r="J72" s="136">
        <f>J73</f>
        <v>0</v>
      </c>
      <c r="K72" s="136">
        <f>K73</f>
        <v>0</v>
      </c>
      <c r="L72" s="301" t="s">
        <v>70</v>
      </c>
      <c r="M72" s="301" t="s">
        <v>203</v>
      </c>
    </row>
    <row r="73" spans="1:13" s="115" customFormat="1" ht="62.25" customHeight="1" x14ac:dyDescent="0.2">
      <c r="A73" s="310"/>
      <c r="B73" s="298"/>
      <c r="C73" s="228"/>
      <c r="D73" s="116" t="s">
        <v>71</v>
      </c>
      <c r="E73" s="153">
        <v>0</v>
      </c>
      <c r="F73" s="153">
        <f t="shared" si="15"/>
        <v>25</v>
      </c>
      <c r="G73" s="153">
        <v>25</v>
      </c>
      <c r="H73" s="153">
        <v>0</v>
      </c>
      <c r="I73" s="153">
        <v>0</v>
      </c>
      <c r="J73" s="153">
        <v>0</v>
      </c>
      <c r="K73" s="153">
        <v>0</v>
      </c>
      <c r="L73" s="305"/>
      <c r="M73" s="302"/>
    </row>
    <row r="74" spans="1:13" s="115" customFormat="1" ht="15.75" customHeight="1" x14ac:dyDescent="0.2">
      <c r="A74" s="310" t="s">
        <v>76</v>
      </c>
      <c r="B74" s="298" t="s">
        <v>269</v>
      </c>
      <c r="C74" s="299" t="s">
        <v>114</v>
      </c>
      <c r="D74" s="121" t="s">
        <v>31</v>
      </c>
      <c r="E74" s="136">
        <v>0</v>
      </c>
      <c r="F74" s="136">
        <f t="shared" si="15"/>
        <v>243</v>
      </c>
      <c r="G74" s="136">
        <f>G75</f>
        <v>35</v>
      </c>
      <c r="H74" s="136">
        <f>H75</f>
        <v>52</v>
      </c>
      <c r="I74" s="136">
        <f>I75</f>
        <v>52</v>
      </c>
      <c r="J74" s="136">
        <f>J75</f>
        <v>52</v>
      </c>
      <c r="K74" s="136">
        <f>K75</f>
        <v>52</v>
      </c>
      <c r="L74" s="301" t="s">
        <v>70</v>
      </c>
      <c r="M74" s="301" t="s">
        <v>222</v>
      </c>
    </row>
    <row r="75" spans="1:13" s="115" customFormat="1" ht="48" customHeight="1" x14ac:dyDescent="0.2">
      <c r="A75" s="310"/>
      <c r="B75" s="298"/>
      <c r="C75" s="300"/>
      <c r="D75" s="116" t="s">
        <v>71</v>
      </c>
      <c r="E75" s="153">
        <f>G75</f>
        <v>35</v>
      </c>
      <c r="F75" s="153">
        <f>SUM(G75:K75)</f>
        <v>243</v>
      </c>
      <c r="G75" s="153">
        <v>35</v>
      </c>
      <c r="H75" s="153">
        <v>52</v>
      </c>
      <c r="I75" s="153">
        <v>52</v>
      </c>
      <c r="J75" s="153">
        <v>52</v>
      </c>
      <c r="K75" s="153">
        <v>52</v>
      </c>
      <c r="L75" s="305"/>
      <c r="M75" s="302"/>
    </row>
    <row r="76" spans="1:13" s="115" customFormat="1" ht="15.75" customHeight="1" x14ac:dyDescent="0.2">
      <c r="A76" s="310" t="s">
        <v>118</v>
      </c>
      <c r="B76" s="298" t="s">
        <v>270</v>
      </c>
      <c r="C76" s="226" t="s">
        <v>114</v>
      </c>
      <c r="D76" s="121" t="s">
        <v>31</v>
      </c>
      <c r="E76" s="136">
        <v>0</v>
      </c>
      <c r="F76" s="136">
        <f t="shared" si="15"/>
        <v>200</v>
      </c>
      <c r="G76" s="136">
        <f>G77</f>
        <v>80</v>
      </c>
      <c r="H76" s="136">
        <f>H77</f>
        <v>30</v>
      </c>
      <c r="I76" s="136">
        <f>I77</f>
        <v>30</v>
      </c>
      <c r="J76" s="136">
        <f>J77</f>
        <v>30</v>
      </c>
      <c r="K76" s="136">
        <f>K77</f>
        <v>30</v>
      </c>
      <c r="L76" s="301" t="s">
        <v>70</v>
      </c>
      <c r="M76" s="301" t="s">
        <v>204</v>
      </c>
    </row>
    <row r="77" spans="1:13" s="115" customFormat="1" ht="87.75" customHeight="1" x14ac:dyDescent="0.2">
      <c r="A77" s="310"/>
      <c r="B77" s="298"/>
      <c r="C77" s="228"/>
      <c r="D77" s="116" t="s">
        <v>71</v>
      </c>
      <c r="E77" s="153">
        <f>G77</f>
        <v>80</v>
      </c>
      <c r="F77" s="153">
        <f t="shared" ref="F77:F94" si="16">SUM(G77:K77)</f>
        <v>200</v>
      </c>
      <c r="G77" s="153">
        <v>80</v>
      </c>
      <c r="H77" s="153">
        <v>30</v>
      </c>
      <c r="I77" s="153">
        <v>30</v>
      </c>
      <c r="J77" s="153">
        <v>30</v>
      </c>
      <c r="K77" s="153">
        <v>30</v>
      </c>
      <c r="L77" s="305"/>
      <c r="M77" s="302"/>
    </row>
    <row r="78" spans="1:13" s="115" customFormat="1" ht="15.75" customHeight="1" x14ac:dyDescent="0.2">
      <c r="A78" s="310" t="s">
        <v>119</v>
      </c>
      <c r="B78" s="298" t="s">
        <v>271</v>
      </c>
      <c r="C78" s="226" t="s">
        <v>114</v>
      </c>
      <c r="D78" s="121" t="s">
        <v>31</v>
      </c>
      <c r="E78" s="136">
        <v>0</v>
      </c>
      <c r="F78" s="136">
        <f t="shared" si="16"/>
        <v>1576.2680000000003</v>
      </c>
      <c r="G78" s="136">
        <f>G79</f>
        <v>1228.6679999999999</v>
      </c>
      <c r="H78" s="136">
        <f>H79</f>
        <v>86.9</v>
      </c>
      <c r="I78" s="136">
        <f>I79</f>
        <v>86.9</v>
      </c>
      <c r="J78" s="136">
        <f>J79</f>
        <v>86.9</v>
      </c>
      <c r="K78" s="136">
        <f>K79</f>
        <v>86.9</v>
      </c>
      <c r="L78" s="301" t="s">
        <v>70</v>
      </c>
      <c r="M78" s="301" t="s">
        <v>209</v>
      </c>
    </row>
    <row r="79" spans="1:13" s="115" customFormat="1" ht="61.5" customHeight="1" x14ac:dyDescent="0.2">
      <c r="A79" s="310"/>
      <c r="B79" s="298"/>
      <c r="C79" s="228"/>
      <c r="D79" s="116" t="s">
        <v>71</v>
      </c>
      <c r="E79" s="153">
        <f>G79</f>
        <v>1228.6679999999999</v>
      </c>
      <c r="F79" s="153">
        <f t="shared" si="16"/>
        <v>1576.2680000000003</v>
      </c>
      <c r="G79" s="153">
        <f>1236.5-25+17.168</f>
        <v>1228.6679999999999</v>
      </c>
      <c r="H79" s="153">
        <v>86.9</v>
      </c>
      <c r="I79" s="153">
        <v>86.9</v>
      </c>
      <c r="J79" s="153">
        <v>86.9</v>
      </c>
      <c r="K79" s="153">
        <v>86.9</v>
      </c>
      <c r="L79" s="302"/>
      <c r="M79" s="302"/>
    </row>
    <row r="80" spans="1:13" s="115" customFormat="1" ht="15.75" x14ac:dyDescent="0.2">
      <c r="A80" s="310" t="s">
        <v>166</v>
      </c>
      <c r="B80" s="298" t="s">
        <v>273</v>
      </c>
      <c r="C80" s="226" t="s">
        <v>114</v>
      </c>
      <c r="D80" s="121" t="s">
        <v>31</v>
      </c>
      <c r="E80" s="136">
        <f>E81</f>
        <v>285.60000000000002</v>
      </c>
      <c r="F80" s="136">
        <f t="shared" si="16"/>
        <v>1485.6</v>
      </c>
      <c r="G80" s="136">
        <f>G81</f>
        <v>285.60000000000002</v>
      </c>
      <c r="H80" s="136">
        <f>H81</f>
        <v>300</v>
      </c>
      <c r="I80" s="136">
        <f>I81</f>
        <v>300</v>
      </c>
      <c r="J80" s="136">
        <f>J81</f>
        <v>300</v>
      </c>
      <c r="K80" s="136">
        <f t="shared" ref="K80:K92" si="17">K81</f>
        <v>300</v>
      </c>
      <c r="L80" s="320" t="s">
        <v>70</v>
      </c>
      <c r="M80" s="301" t="s">
        <v>205</v>
      </c>
    </row>
    <row r="81" spans="1:13" s="115" customFormat="1" ht="105.75" customHeight="1" x14ac:dyDescent="0.2">
      <c r="A81" s="310"/>
      <c r="B81" s="298"/>
      <c r="C81" s="228"/>
      <c r="D81" s="116" t="s">
        <v>71</v>
      </c>
      <c r="E81" s="153">
        <f>G81</f>
        <v>285.60000000000002</v>
      </c>
      <c r="F81" s="153">
        <f t="shared" si="16"/>
        <v>1485.6</v>
      </c>
      <c r="G81" s="153">
        <v>285.60000000000002</v>
      </c>
      <c r="H81" s="153">
        <v>300</v>
      </c>
      <c r="I81" s="153">
        <v>300</v>
      </c>
      <c r="J81" s="153">
        <v>300</v>
      </c>
      <c r="K81" s="153">
        <v>300</v>
      </c>
      <c r="L81" s="321"/>
      <c r="M81" s="305"/>
    </row>
    <row r="82" spans="1:13" s="115" customFormat="1" ht="18.75" customHeight="1" x14ac:dyDescent="0.2">
      <c r="A82" s="310" t="s">
        <v>167</v>
      </c>
      <c r="B82" s="298" t="s">
        <v>274</v>
      </c>
      <c r="C82" s="226" t="s">
        <v>114</v>
      </c>
      <c r="D82" s="121" t="s">
        <v>31</v>
      </c>
      <c r="E82" s="136">
        <f>E83</f>
        <v>182.6</v>
      </c>
      <c r="F82" s="136">
        <f t="shared" si="16"/>
        <v>1382.6</v>
      </c>
      <c r="G82" s="136">
        <f>G83</f>
        <v>182.6</v>
      </c>
      <c r="H82" s="136">
        <f>H83</f>
        <v>300</v>
      </c>
      <c r="I82" s="136">
        <f>I83</f>
        <v>300</v>
      </c>
      <c r="J82" s="136">
        <f>J83</f>
        <v>300</v>
      </c>
      <c r="K82" s="136">
        <f t="shared" si="17"/>
        <v>300</v>
      </c>
      <c r="L82" s="320" t="s">
        <v>70</v>
      </c>
      <c r="M82" s="301" t="s">
        <v>206</v>
      </c>
    </row>
    <row r="83" spans="1:13" s="115" customFormat="1" ht="56.25" customHeight="1" x14ac:dyDescent="0.2">
      <c r="A83" s="310"/>
      <c r="B83" s="298"/>
      <c r="C83" s="228"/>
      <c r="D83" s="116" t="s">
        <v>71</v>
      </c>
      <c r="E83" s="153">
        <f>G83</f>
        <v>182.6</v>
      </c>
      <c r="F83" s="153">
        <f t="shared" si="16"/>
        <v>1382.6</v>
      </c>
      <c r="G83" s="153">
        <v>182.6</v>
      </c>
      <c r="H83" s="153">
        <v>300</v>
      </c>
      <c r="I83" s="153">
        <v>300</v>
      </c>
      <c r="J83" s="153">
        <v>300</v>
      </c>
      <c r="K83" s="153">
        <v>300</v>
      </c>
      <c r="L83" s="321"/>
      <c r="M83" s="305"/>
    </row>
    <row r="84" spans="1:13" s="115" customFormat="1" ht="18.75" customHeight="1" x14ac:dyDescent="0.2">
      <c r="A84" s="310" t="s">
        <v>168</v>
      </c>
      <c r="B84" s="359" t="s">
        <v>275</v>
      </c>
      <c r="C84" s="226" t="s">
        <v>114</v>
      </c>
      <c r="D84" s="121" t="s">
        <v>31</v>
      </c>
      <c r="E84" s="136">
        <f>E85</f>
        <v>185</v>
      </c>
      <c r="F84" s="136">
        <f t="shared" si="16"/>
        <v>185</v>
      </c>
      <c r="G84" s="136">
        <f>G85</f>
        <v>185</v>
      </c>
      <c r="H84" s="136">
        <f>H85</f>
        <v>0</v>
      </c>
      <c r="I84" s="136">
        <f>I85</f>
        <v>0</v>
      </c>
      <c r="J84" s="136">
        <f>J85</f>
        <v>0</v>
      </c>
      <c r="K84" s="136">
        <f t="shared" si="17"/>
        <v>0</v>
      </c>
      <c r="L84" s="322" t="s">
        <v>70</v>
      </c>
      <c r="M84" s="301" t="s">
        <v>216</v>
      </c>
    </row>
    <row r="85" spans="1:13" s="115" customFormat="1" ht="75.75" customHeight="1" x14ac:dyDescent="0.2">
      <c r="A85" s="310"/>
      <c r="B85" s="341"/>
      <c r="C85" s="228"/>
      <c r="D85" s="116" t="s">
        <v>71</v>
      </c>
      <c r="E85" s="153">
        <f>G85</f>
        <v>185</v>
      </c>
      <c r="F85" s="153">
        <f t="shared" si="16"/>
        <v>185</v>
      </c>
      <c r="G85" s="153">
        <f>210-25</f>
        <v>185</v>
      </c>
      <c r="H85" s="153">
        <v>0</v>
      </c>
      <c r="I85" s="153">
        <v>0</v>
      </c>
      <c r="J85" s="153">
        <v>0</v>
      </c>
      <c r="K85" s="153">
        <v>0</v>
      </c>
      <c r="L85" s="322"/>
      <c r="M85" s="302"/>
    </row>
    <row r="86" spans="1:13" s="115" customFormat="1" ht="18.75" customHeight="1" x14ac:dyDescent="0.2">
      <c r="A86" s="303" t="s">
        <v>169</v>
      </c>
      <c r="B86" s="359" t="s">
        <v>234</v>
      </c>
      <c r="C86" s="226" t="s">
        <v>114</v>
      </c>
      <c r="D86" s="121" t="s">
        <v>31</v>
      </c>
      <c r="E86" s="136">
        <f>E87</f>
        <v>350</v>
      </c>
      <c r="F86" s="136">
        <f t="shared" si="16"/>
        <v>350</v>
      </c>
      <c r="G86" s="136">
        <f>G87</f>
        <v>350</v>
      </c>
      <c r="H86" s="136">
        <f>H87</f>
        <v>0</v>
      </c>
      <c r="I86" s="136">
        <f>I87</f>
        <v>0</v>
      </c>
      <c r="J86" s="136">
        <f>J87</f>
        <v>0</v>
      </c>
      <c r="K86" s="136">
        <f t="shared" si="17"/>
        <v>0</v>
      </c>
      <c r="L86" s="322" t="s">
        <v>70</v>
      </c>
      <c r="M86" s="301" t="s">
        <v>245</v>
      </c>
    </row>
    <row r="87" spans="1:13" s="115" customFormat="1" ht="49.5" customHeight="1" x14ac:dyDescent="0.2">
      <c r="A87" s="304"/>
      <c r="B87" s="341"/>
      <c r="C87" s="228"/>
      <c r="D87" s="116" t="s">
        <v>71</v>
      </c>
      <c r="E87" s="153">
        <f>G87</f>
        <v>350</v>
      </c>
      <c r="F87" s="153">
        <f t="shared" si="16"/>
        <v>350</v>
      </c>
      <c r="G87" s="153">
        <v>350</v>
      </c>
      <c r="H87" s="153">
        <v>0</v>
      </c>
      <c r="I87" s="153">
        <v>0</v>
      </c>
      <c r="J87" s="153">
        <v>0</v>
      </c>
      <c r="K87" s="153">
        <v>0</v>
      </c>
      <c r="L87" s="322"/>
      <c r="M87" s="302"/>
    </row>
    <row r="88" spans="1:13" s="115" customFormat="1" ht="18.75" customHeight="1" x14ac:dyDescent="0.2">
      <c r="A88" s="303" t="s">
        <v>170</v>
      </c>
      <c r="B88" s="359" t="s">
        <v>236</v>
      </c>
      <c r="C88" s="226" t="s">
        <v>114</v>
      </c>
      <c r="D88" s="121" t="s">
        <v>31</v>
      </c>
      <c r="E88" s="136">
        <f>E89</f>
        <v>82.831999999999994</v>
      </c>
      <c r="F88" s="136">
        <f t="shared" si="16"/>
        <v>82.831999999999994</v>
      </c>
      <c r="G88" s="136">
        <f>G89</f>
        <v>82.831999999999994</v>
      </c>
      <c r="H88" s="136">
        <f>H89</f>
        <v>0</v>
      </c>
      <c r="I88" s="136">
        <f>I89</f>
        <v>0</v>
      </c>
      <c r="J88" s="136">
        <f>J89</f>
        <v>0</v>
      </c>
      <c r="K88" s="136">
        <f t="shared" si="17"/>
        <v>0</v>
      </c>
      <c r="L88" s="322" t="s">
        <v>70</v>
      </c>
      <c r="M88" s="301" t="s">
        <v>246</v>
      </c>
    </row>
    <row r="89" spans="1:13" s="115" customFormat="1" ht="70.5" customHeight="1" x14ac:dyDescent="0.2">
      <c r="A89" s="304"/>
      <c r="B89" s="341"/>
      <c r="C89" s="228"/>
      <c r="D89" s="116" t="s">
        <v>71</v>
      </c>
      <c r="E89" s="153">
        <f>G89</f>
        <v>82.831999999999994</v>
      </c>
      <c r="F89" s="153">
        <f t="shared" si="16"/>
        <v>82.831999999999994</v>
      </c>
      <c r="G89" s="153">
        <f>100-17.168</f>
        <v>82.831999999999994</v>
      </c>
      <c r="H89" s="153">
        <v>0</v>
      </c>
      <c r="I89" s="153">
        <v>0</v>
      </c>
      <c r="J89" s="153">
        <v>0</v>
      </c>
      <c r="K89" s="153">
        <v>0</v>
      </c>
      <c r="L89" s="322"/>
      <c r="M89" s="302"/>
    </row>
    <row r="90" spans="1:13" s="115" customFormat="1" ht="18.75" customHeight="1" x14ac:dyDescent="0.2">
      <c r="A90" s="303" t="s">
        <v>171</v>
      </c>
      <c r="B90" s="359" t="s">
        <v>237</v>
      </c>
      <c r="C90" s="226" t="s">
        <v>114</v>
      </c>
      <c r="D90" s="121" t="s">
        <v>31</v>
      </c>
      <c r="E90" s="136">
        <f>E91</f>
        <v>90</v>
      </c>
      <c r="F90" s="136">
        <f t="shared" ref="F90:F91" si="18">SUM(G90:K90)</f>
        <v>90</v>
      </c>
      <c r="G90" s="136">
        <f>G91</f>
        <v>90</v>
      </c>
      <c r="H90" s="136">
        <f>H91</f>
        <v>0</v>
      </c>
      <c r="I90" s="136">
        <f>I91</f>
        <v>0</v>
      </c>
      <c r="J90" s="136">
        <f>J91</f>
        <v>0</v>
      </c>
      <c r="K90" s="136">
        <f t="shared" si="17"/>
        <v>0</v>
      </c>
      <c r="L90" s="322" t="s">
        <v>70</v>
      </c>
      <c r="M90" s="301" t="s">
        <v>247</v>
      </c>
    </row>
    <row r="91" spans="1:13" s="115" customFormat="1" ht="75" customHeight="1" x14ac:dyDescent="0.2">
      <c r="A91" s="304"/>
      <c r="B91" s="341"/>
      <c r="C91" s="228"/>
      <c r="D91" s="130" t="s">
        <v>71</v>
      </c>
      <c r="E91" s="153">
        <f>G91</f>
        <v>90</v>
      </c>
      <c r="F91" s="153">
        <f t="shared" si="18"/>
        <v>90</v>
      </c>
      <c r="G91" s="153">
        <v>90</v>
      </c>
      <c r="H91" s="153">
        <v>0</v>
      </c>
      <c r="I91" s="153">
        <v>0</v>
      </c>
      <c r="J91" s="153">
        <v>0</v>
      </c>
      <c r="K91" s="153">
        <v>0</v>
      </c>
      <c r="L91" s="322"/>
      <c r="M91" s="302"/>
    </row>
    <row r="92" spans="1:13" s="115" customFormat="1" ht="18.75" customHeight="1" x14ac:dyDescent="0.2">
      <c r="A92" s="367" t="s">
        <v>250</v>
      </c>
      <c r="B92" s="313" t="s">
        <v>328</v>
      </c>
      <c r="C92" s="243" t="s">
        <v>114</v>
      </c>
      <c r="D92" s="121" t="s">
        <v>31</v>
      </c>
      <c r="E92" s="136">
        <f>E93</f>
        <v>2100</v>
      </c>
      <c r="F92" s="136">
        <f t="shared" si="16"/>
        <v>2100</v>
      </c>
      <c r="G92" s="136">
        <f>G93</f>
        <v>2100</v>
      </c>
      <c r="H92" s="136">
        <f>H93</f>
        <v>0</v>
      </c>
      <c r="I92" s="136">
        <f>I93</f>
        <v>0</v>
      </c>
      <c r="J92" s="136">
        <f>J93</f>
        <v>0</v>
      </c>
      <c r="K92" s="136">
        <f t="shared" si="17"/>
        <v>0</v>
      </c>
      <c r="L92" s="322" t="s">
        <v>70</v>
      </c>
      <c r="M92" s="301" t="s">
        <v>338</v>
      </c>
    </row>
    <row r="93" spans="1:13" s="115" customFormat="1" ht="75" customHeight="1" x14ac:dyDescent="0.2">
      <c r="A93" s="368"/>
      <c r="B93" s="315"/>
      <c r="C93" s="294"/>
      <c r="D93" s="116" t="s">
        <v>71</v>
      </c>
      <c r="E93" s="153">
        <f>G93</f>
        <v>2100</v>
      </c>
      <c r="F93" s="153">
        <f t="shared" si="16"/>
        <v>2100</v>
      </c>
      <c r="G93" s="153">
        <v>2100</v>
      </c>
      <c r="H93" s="153">
        <v>0</v>
      </c>
      <c r="I93" s="153">
        <v>0</v>
      </c>
      <c r="J93" s="153">
        <v>0</v>
      </c>
      <c r="K93" s="153">
        <v>0</v>
      </c>
      <c r="L93" s="322"/>
      <c r="M93" s="302"/>
    </row>
    <row r="94" spans="1:13" ht="19.5" customHeight="1" x14ac:dyDescent="0.2">
      <c r="A94" s="167" t="s">
        <v>35</v>
      </c>
      <c r="B94" s="167"/>
      <c r="C94" s="167"/>
      <c r="D94" s="44" t="s">
        <v>36</v>
      </c>
      <c r="E94" s="159">
        <f>E95+E97</f>
        <v>38634.399999999994</v>
      </c>
      <c r="F94" s="159">
        <f t="shared" si="16"/>
        <v>173042.4</v>
      </c>
      <c r="G94" s="159">
        <f>G95+G97</f>
        <v>38634.399999999994</v>
      </c>
      <c r="H94" s="159">
        <f>H95+H97</f>
        <v>33602</v>
      </c>
      <c r="I94" s="159">
        <f t="shared" ref="I94:K94" si="19">I95+I97</f>
        <v>33602</v>
      </c>
      <c r="J94" s="159">
        <f t="shared" si="19"/>
        <v>33602</v>
      </c>
      <c r="K94" s="159">
        <f t="shared" si="19"/>
        <v>33602</v>
      </c>
      <c r="L94" s="43"/>
      <c r="M94" s="43"/>
    </row>
    <row r="95" spans="1:13" ht="15" customHeight="1" x14ac:dyDescent="0.2">
      <c r="A95" s="167"/>
      <c r="B95" s="167"/>
      <c r="C95" s="167"/>
      <c r="D95" s="328" t="s">
        <v>120</v>
      </c>
      <c r="E95" s="306">
        <f>G95</f>
        <v>38634.399999999994</v>
      </c>
      <c r="F95" s="306">
        <f>SUM(G95:K96)</f>
        <v>173042.4</v>
      </c>
      <c r="G95" s="331">
        <f>G60</f>
        <v>38634.399999999994</v>
      </c>
      <c r="H95" s="331">
        <f>H60</f>
        <v>33602</v>
      </c>
      <c r="I95" s="331">
        <f>I60</f>
        <v>33602</v>
      </c>
      <c r="J95" s="331">
        <f>J60</f>
        <v>33602</v>
      </c>
      <c r="K95" s="331">
        <f>K60</f>
        <v>33602</v>
      </c>
      <c r="L95" s="330"/>
      <c r="M95" s="330"/>
    </row>
    <row r="96" spans="1:13" ht="50.25" customHeight="1" x14ac:dyDescent="0.2">
      <c r="A96" s="167"/>
      <c r="B96" s="167"/>
      <c r="C96" s="167"/>
      <c r="D96" s="329"/>
      <c r="E96" s="306"/>
      <c r="F96" s="306"/>
      <c r="G96" s="332"/>
      <c r="H96" s="332"/>
      <c r="I96" s="332"/>
      <c r="J96" s="332"/>
      <c r="K96" s="332"/>
      <c r="L96" s="330"/>
      <c r="M96" s="330"/>
    </row>
    <row r="97" spans="1:13" ht="51" x14ac:dyDescent="0.2">
      <c r="A97" s="167"/>
      <c r="B97" s="167"/>
      <c r="C97" s="167"/>
      <c r="D97" s="30" t="s">
        <v>46</v>
      </c>
      <c r="E97" s="156">
        <f>I97</f>
        <v>0</v>
      </c>
      <c r="F97" s="156">
        <f>SUM(G97:K97)</f>
        <v>0</v>
      </c>
      <c r="G97" s="156">
        <v>0</v>
      </c>
      <c r="H97" s="156">
        <v>0</v>
      </c>
      <c r="I97" s="156">
        <v>0</v>
      </c>
      <c r="J97" s="156">
        <v>0</v>
      </c>
      <c r="K97" s="156">
        <v>0</v>
      </c>
      <c r="L97" s="46"/>
      <c r="M97" s="46"/>
    </row>
    <row r="98" spans="1:13" ht="33" customHeight="1" x14ac:dyDescent="0.2">
      <c r="A98" s="311" t="s">
        <v>113</v>
      </c>
      <c r="B98" s="311"/>
      <c r="C98" s="311"/>
      <c r="D98" s="311"/>
      <c r="E98" s="311"/>
      <c r="F98" s="311"/>
      <c r="G98" s="311"/>
      <c r="H98" s="311"/>
      <c r="I98" s="311"/>
      <c r="J98" s="311"/>
      <c r="K98" s="311"/>
      <c r="L98" s="311"/>
      <c r="M98" s="311"/>
    </row>
    <row r="99" spans="1:13" s="37" customFormat="1" ht="21.75" customHeight="1" x14ac:dyDescent="0.2">
      <c r="A99" s="316" t="s">
        <v>2</v>
      </c>
      <c r="B99" s="360" t="s">
        <v>188</v>
      </c>
      <c r="C99" s="361"/>
      <c r="D99" s="34" t="s">
        <v>31</v>
      </c>
      <c r="E99" s="152">
        <f>G99</f>
        <v>7495.10005</v>
      </c>
      <c r="F99" s="152">
        <f>SUM(G99:K99)</f>
        <v>32455.90005</v>
      </c>
      <c r="G99" s="152">
        <f t="shared" ref="G99:K99" si="20">G100</f>
        <v>7495.10005</v>
      </c>
      <c r="H99" s="152">
        <f t="shared" si="20"/>
        <v>6240.2</v>
      </c>
      <c r="I99" s="152">
        <f t="shared" si="20"/>
        <v>6240.2</v>
      </c>
      <c r="J99" s="152">
        <f t="shared" si="20"/>
        <v>6240.2</v>
      </c>
      <c r="K99" s="152">
        <f t="shared" si="20"/>
        <v>6240.2</v>
      </c>
      <c r="L99" s="308" t="s">
        <v>72</v>
      </c>
      <c r="M99" s="325"/>
    </row>
    <row r="100" spans="1:13" s="37" customFormat="1" ht="75.75" customHeight="1" x14ac:dyDescent="0.2">
      <c r="A100" s="316"/>
      <c r="B100" s="362"/>
      <c r="C100" s="363"/>
      <c r="D100" s="35" t="s">
        <v>212</v>
      </c>
      <c r="E100" s="152">
        <f>G100</f>
        <v>7495.10005</v>
      </c>
      <c r="F100" s="160">
        <f>SUM(G100:K100)</f>
        <v>32455.90005</v>
      </c>
      <c r="G100" s="160">
        <f>G101+G103+G105+G107+G109+G111+G113+G115+G118</f>
        <v>7495.10005</v>
      </c>
      <c r="H100" s="160">
        <f t="shared" ref="H100:K100" si="21">H101+H103+H105+H107+H109+H111+H113+H115</f>
        <v>6240.2</v>
      </c>
      <c r="I100" s="160">
        <f t="shared" si="21"/>
        <v>6240.2</v>
      </c>
      <c r="J100" s="160">
        <f t="shared" si="21"/>
        <v>6240.2</v>
      </c>
      <c r="K100" s="160">
        <f t="shared" si="21"/>
        <v>6240.2</v>
      </c>
      <c r="L100" s="327"/>
      <c r="M100" s="326"/>
    </row>
    <row r="101" spans="1:13" s="115" customFormat="1" ht="18" customHeight="1" x14ac:dyDescent="0.2">
      <c r="A101" s="348" t="s">
        <v>32</v>
      </c>
      <c r="B101" s="364" t="s">
        <v>276</v>
      </c>
      <c r="C101" s="365" t="s">
        <v>114</v>
      </c>
      <c r="D101" s="121" t="s">
        <v>31</v>
      </c>
      <c r="E101" s="136">
        <f>E102</f>
        <v>4965.2</v>
      </c>
      <c r="F101" s="136">
        <f t="shared" ref="F101:K111" si="22">F102</f>
        <v>26080.9</v>
      </c>
      <c r="G101" s="136">
        <f t="shared" si="22"/>
        <v>6220.1</v>
      </c>
      <c r="H101" s="136">
        <f t="shared" si="22"/>
        <v>4965.2</v>
      </c>
      <c r="I101" s="136">
        <f t="shared" si="22"/>
        <v>4965.2</v>
      </c>
      <c r="J101" s="136">
        <f t="shared" si="22"/>
        <v>4965.2</v>
      </c>
      <c r="K101" s="136">
        <f t="shared" si="22"/>
        <v>4965.2</v>
      </c>
      <c r="L101" s="308" t="s">
        <v>72</v>
      </c>
      <c r="M101" s="196"/>
    </row>
    <row r="102" spans="1:13" s="115" customFormat="1" ht="61.5" customHeight="1" x14ac:dyDescent="0.2">
      <c r="A102" s="348"/>
      <c r="B102" s="364"/>
      <c r="C102" s="366"/>
      <c r="D102" s="116" t="s">
        <v>87</v>
      </c>
      <c r="E102" s="153">
        <f>I102</f>
        <v>4965.2</v>
      </c>
      <c r="F102" s="153">
        <f>G102+H102+I102+J102+K102</f>
        <v>26080.9</v>
      </c>
      <c r="G102" s="153">
        <v>6220.1</v>
      </c>
      <c r="H102" s="153">
        <v>4965.2</v>
      </c>
      <c r="I102" s="153">
        <v>4965.2</v>
      </c>
      <c r="J102" s="153">
        <v>4965.2</v>
      </c>
      <c r="K102" s="153">
        <v>4965.2</v>
      </c>
      <c r="L102" s="327"/>
      <c r="M102" s="197"/>
    </row>
    <row r="103" spans="1:13" s="115" customFormat="1" ht="18" customHeight="1" x14ac:dyDescent="0.2">
      <c r="A103" s="297" t="s">
        <v>33</v>
      </c>
      <c r="B103" s="298" t="s">
        <v>277</v>
      </c>
      <c r="C103" s="299" t="s">
        <v>114</v>
      </c>
      <c r="D103" s="121" t="s">
        <v>31</v>
      </c>
      <c r="E103" s="136">
        <f>E104</f>
        <v>280</v>
      </c>
      <c r="F103" s="136">
        <f t="shared" si="22"/>
        <v>1400</v>
      </c>
      <c r="G103" s="136">
        <f t="shared" si="22"/>
        <v>280</v>
      </c>
      <c r="H103" s="136">
        <f t="shared" si="22"/>
        <v>280</v>
      </c>
      <c r="I103" s="136">
        <f t="shared" si="22"/>
        <v>280</v>
      </c>
      <c r="J103" s="136">
        <f t="shared" si="22"/>
        <v>280</v>
      </c>
      <c r="K103" s="136">
        <f t="shared" si="22"/>
        <v>280</v>
      </c>
      <c r="L103" s="301" t="s">
        <v>72</v>
      </c>
      <c r="M103" s="226"/>
    </row>
    <row r="104" spans="1:13" s="115" customFormat="1" ht="45" customHeight="1" x14ac:dyDescent="0.2">
      <c r="A104" s="297"/>
      <c r="B104" s="298"/>
      <c r="C104" s="300"/>
      <c r="D104" s="116" t="s">
        <v>87</v>
      </c>
      <c r="E104" s="153">
        <f>I104</f>
        <v>280</v>
      </c>
      <c r="F104" s="153">
        <f>G104+H104+I104+J104+K104</f>
        <v>1400</v>
      </c>
      <c r="G104" s="153">
        <v>280</v>
      </c>
      <c r="H104" s="153">
        <v>280</v>
      </c>
      <c r="I104" s="153">
        <v>280</v>
      </c>
      <c r="J104" s="153">
        <v>280</v>
      </c>
      <c r="K104" s="153">
        <v>280</v>
      </c>
      <c r="L104" s="302"/>
      <c r="M104" s="228"/>
    </row>
    <row r="105" spans="1:13" s="115" customFormat="1" ht="18" customHeight="1" x14ac:dyDescent="0.2">
      <c r="A105" s="297" t="s">
        <v>34</v>
      </c>
      <c r="B105" s="298" t="s">
        <v>278</v>
      </c>
      <c r="C105" s="299" t="s">
        <v>114</v>
      </c>
      <c r="D105" s="121" t="s">
        <v>31</v>
      </c>
      <c r="E105" s="136">
        <f>E106</f>
        <v>200</v>
      </c>
      <c r="F105" s="136">
        <f t="shared" si="22"/>
        <v>882.44</v>
      </c>
      <c r="G105" s="136">
        <f t="shared" si="22"/>
        <v>82.44</v>
      </c>
      <c r="H105" s="136">
        <f t="shared" si="22"/>
        <v>200</v>
      </c>
      <c r="I105" s="136">
        <f t="shared" si="22"/>
        <v>200</v>
      </c>
      <c r="J105" s="136">
        <f t="shared" si="22"/>
        <v>200</v>
      </c>
      <c r="K105" s="136">
        <f t="shared" si="22"/>
        <v>200</v>
      </c>
      <c r="L105" s="301" t="s">
        <v>72</v>
      </c>
      <c r="M105" s="301" t="s">
        <v>214</v>
      </c>
    </row>
    <row r="106" spans="1:13" s="115" customFormat="1" ht="39" customHeight="1" x14ac:dyDescent="0.2">
      <c r="A106" s="297"/>
      <c r="B106" s="298"/>
      <c r="C106" s="300"/>
      <c r="D106" s="116" t="s">
        <v>87</v>
      </c>
      <c r="E106" s="153">
        <f>I106</f>
        <v>200</v>
      </c>
      <c r="F106" s="153">
        <f>G106+H106+I106+J106+K106</f>
        <v>882.44</v>
      </c>
      <c r="G106" s="153">
        <f>200-117.56</f>
        <v>82.44</v>
      </c>
      <c r="H106" s="153">
        <v>200</v>
      </c>
      <c r="I106" s="153">
        <v>200</v>
      </c>
      <c r="J106" s="153">
        <v>200</v>
      </c>
      <c r="K106" s="153">
        <v>200</v>
      </c>
      <c r="L106" s="302"/>
      <c r="M106" s="302"/>
    </row>
    <row r="107" spans="1:13" s="115" customFormat="1" ht="18" customHeight="1" x14ac:dyDescent="0.2">
      <c r="A107" s="297" t="s">
        <v>73</v>
      </c>
      <c r="B107" s="298" t="s">
        <v>279</v>
      </c>
      <c r="C107" s="299" t="s">
        <v>114</v>
      </c>
      <c r="D107" s="121" t="s">
        <v>31</v>
      </c>
      <c r="E107" s="136">
        <f>E108</f>
        <v>5</v>
      </c>
      <c r="F107" s="136">
        <f t="shared" si="22"/>
        <v>25</v>
      </c>
      <c r="G107" s="136">
        <f t="shared" si="22"/>
        <v>5</v>
      </c>
      <c r="H107" s="136">
        <f t="shared" si="22"/>
        <v>5</v>
      </c>
      <c r="I107" s="136">
        <f t="shared" si="22"/>
        <v>5</v>
      </c>
      <c r="J107" s="136">
        <f t="shared" si="22"/>
        <v>5</v>
      </c>
      <c r="K107" s="136">
        <f t="shared" si="22"/>
        <v>5</v>
      </c>
      <c r="L107" s="301" t="s">
        <v>72</v>
      </c>
      <c r="M107" s="301" t="s">
        <v>339</v>
      </c>
    </row>
    <row r="108" spans="1:13" s="115" customFormat="1" ht="38.25" customHeight="1" x14ac:dyDescent="0.2">
      <c r="A108" s="297"/>
      <c r="B108" s="298"/>
      <c r="C108" s="300"/>
      <c r="D108" s="116" t="s">
        <v>87</v>
      </c>
      <c r="E108" s="153">
        <f>I108</f>
        <v>5</v>
      </c>
      <c r="F108" s="153">
        <f>G108+H108+I108+J108+K108</f>
        <v>25</v>
      </c>
      <c r="G108" s="153">
        <v>5</v>
      </c>
      <c r="H108" s="153">
        <v>5</v>
      </c>
      <c r="I108" s="153">
        <v>5</v>
      </c>
      <c r="J108" s="153">
        <v>5</v>
      </c>
      <c r="K108" s="153">
        <v>5</v>
      </c>
      <c r="L108" s="302"/>
      <c r="M108" s="302"/>
    </row>
    <row r="109" spans="1:13" s="115" customFormat="1" ht="18" customHeight="1" x14ac:dyDescent="0.2">
      <c r="A109" s="297" t="s">
        <v>74</v>
      </c>
      <c r="B109" s="298" t="s">
        <v>280</v>
      </c>
      <c r="C109" s="299" t="s">
        <v>114</v>
      </c>
      <c r="D109" s="121" t="s">
        <v>31</v>
      </c>
      <c r="E109" s="136">
        <f>E110</f>
        <v>200</v>
      </c>
      <c r="F109" s="136">
        <f t="shared" si="22"/>
        <v>1053.2819999999999</v>
      </c>
      <c r="G109" s="136">
        <f t="shared" si="22"/>
        <v>253.28199999999998</v>
      </c>
      <c r="H109" s="136">
        <f t="shared" si="22"/>
        <v>200</v>
      </c>
      <c r="I109" s="136">
        <f t="shared" si="22"/>
        <v>200</v>
      </c>
      <c r="J109" s="136">
        <f t="shared" si="22"/>
        <v>200</v>
      </c>
      <c r="K109" s="136">
        <f t="shared" si="22"/>
        <v>200</v>
      </c>
      <c r="L109" s="301" t="s">
        <v>72</v>
      </c>
      <c r="M109" s="301" t="s">
        <v>215</v>
      </c>
    </row>
    <row r="110" spans="1:13" s="115" customFormat="1" ht="50.25" customHeight="1" x14ac:dyDescent="0.2">
      <c r="A110" s="297"/>
      <c r="B110" s="298"/>
      <c r="C110" s="300"/>
      <c r="D110" s="116" t="s">
        <v>87</v>
      </c>
      <c r="E110" s="153">
        <f>I110</f>
        <v>200</v>
      </c>
      <c r="F110" s="153">
        <f>G110+H110+I110+J110+K110</f>
        <v>1053.2819999999999</v>
      </c>
      <c r="G110" s="153">
        <f>200+53.282</f>
        <v>253.28199999999998</v>
      </c>
      <c r="H110" s="153">
        <v>200</v>
      </c>
      <c r="I110" s="153">
        <v>200</v>
      </c>
      <c r="J110" s="153">
        <v>200</v>
      </c>
      <c r="K110" s="153">
        <v>200</v>
      </c>
      <c r="L110" s="302"/>
      <c r="M110" s="302"/>
    </row>
    <row r="111" spans="1:13" s="115" customFormat="1" ht="18" customHeight="1" x14ac:dyDescent="0.2">
      <c r="A111" s="297" t="s">
        <v>75</v>
      </c>
      <c r="B111" s="298" t="s">
        <v>283</v>
      </c>
      <c r="C111" s="299" t="s">
        <v>114</v>
      </c>
      <c r="D111" s="121" t="s">
        <v>31</v>
      </c>
      <c r="E111" s="136">
        <f>E112</f>
        <v>200</v>
      </c>
      <c r="F111" s="136">
        <f t="shared" si="22"/>
        <v>1000</v>
      </c>
      <c r="G111" s="136">
        <f t="shared" si="22"/>
        <v>200</v>
      </c>
      <c r="H111" s="136">
        <f t="shared" si="22"/>
        <v>200</v>
      </c>
      <c r="I111" s="136">
        <f t="shared" si="22"/>
        <v>200</v>
      </c>
      <c r="J111" s="136">
        <f t="shared" si="22"/>
        <v>200</v>
      </c>
      <c r="K111" s="136">
        <f t="shared" si="22"/>
        <v>200</v>
      </c>
      <c r="L111" s="301" t="s">
        <v>72</v>
      </c>
      <c r="M111" s="301" t="s">
        <v>209</v>
      </c>
    </row>
    <row r="112" spans="1:13" s="115" customFormat="1" ht="55.5" customHeight="1" x14ac:dyDescent="0.2">
      <c r="A112" s="297"/>
      <c r="B112" s="298"/>
      <c r="C112" s="300"/>
      <c r="D112" s="116" t="s">
        <v>87</v>
      </c>
      <c r="E112" s="153">
        <f>I112</f>
        <v>200</v>
      </c>
      <c r="F112" s="153">
        <f>G112+H112+I112+J112+K112</f>
        <v>1000</v>
      </c>
      <c r="G112" s="153">
        <v>200</v>
      </c>
      <c r="H112" s="153">
        <v>200</v>
      </c>
      <c r="I112" s="153">
        <v>200</v>
      </c>
      <c r="J112" s="153">
        <v>200</v>
      </c>
      <c r="K112" s="153">
        <v>200</v>
      </c>
      <c r="L112" s="302"/>
      <c r="M112" s="302"/>
    </row>
    <row r="113" spans="1:20" s="115" customFormat="1" ht="19.5" customHeight="1" x14ac:dyDescent="0.2">
      <c r="A113" s="296" t="s">
        <v>76</v>
      </c>
      <c r="B113" s="298" t="s">
        <v>281</v>
      </c>
      <c r="C113" s="299" t="s">
        <v>114</v>
      </c>
      <c r="D113" s="121" t="s">
        <v>11</v>
      </c>
      <c r="E113" s="136">
        <f>E114</f>
        <v>300</v>
      </c>
      <c r="F113" s="136">
        <f t="shared" ref="F113:K115" si="23">F114</f>
        <v>1560.0280499999999</v>
      </c>
      <c r="G113" s="136">
        <f t="shared" si="23"/>
        <v>360.02805000000001</v>
      </c>
      <c r="H113" s="136">
        <f t="shared" si="23"/>
        <v>300</v>
      </c>
      <c r="I113" s="136">
        <f t="shared" si="23"/>
        <v>300</v>
      </c>
      <c r="J113" s="136">
        <f t="shared" si="23"/>
        <v>300</v>
      </c>
      <c r="K113" s="136">
        <f t="shared" si="23"/>
        <v>300</v>
      </c>
      <c r="L113" s="301" t="s">
        <v>72</v>
      </c>
      <c r="M113" s="301" t="s">
        <v>216</v>
      </c>
    </row>
    <row r="114" spans="1:20" s="115" customFormat="1" ht="81" customHeight="1" x14ac:dyDescent="0.2">
      <c r="A114" s="297"/>
      <c r="B114" s="298"/>
      <c r="C114" s="300"/>
      <c r="D114" s="116" t="s">
        <v>85</v>
      </c>
      <c r="E114" s="153">
        <f>I114</f>
        <v>300</v>
      </c>
      <c r="F114" s="153">
        <f>G114+H114+I114+J114+K114</f>
        <v>1560.0280499999999</v>
      </c>
      <c r="G114" s="153">
        <f>360028.05/1000</f>
        <v>360.02805000000001</v>
      </c>
      <c r="H114" s="153">
        <v>300</v>
      </c>
      <c r="I114" s="153">
        <v>300</v>
      </c>
      <c r="J114" s="153">
        <v>300</v>
      </c>
      <c r="K114" s="153">
        <v>300</v>
      </c>
      <c r="L114" s="302"/>
      <c r="M114" s="302"/>
      <c r="Q114" s="123"/>
    </row>
    <row r="115" spans="1:20" s="115" customFormat="1" ht="19.5" customHeight="1" x14ac:dyDescent="0.2">
      <c r="A115" s="296" t="s">
        <v>118</v>
      </c>
      <c r="B115" s="298" t="s">
        <v>282</v>
      </c>
      <c r="C115" s="299" t="s">
        <v>114</v>
      </c>
      <c r="D115" s="121" t="s">
        <v>11</v>
      </c>
      <c r="E115" s="136">
        <f>E116</f>
        <v>90</v>
      </c>
      <c r="F115" s="136">
        <f t="shared" si="23"/>
        <v>450</v>
      </c>
      <c r="G115" s="136">
        <f t="shared" si="23"/>
        <v>90</v>
      </c>
      <c r="H115" s="136">
        <f t="shared" si="23"/>
        <v>90</v>
      </c>
      <c r="I115" s="136">
        <f t="shared" si="23"/>
        <v>90</v>
      </c>
      <c r="J115" s="136">
        <f t="shared" si="23"/>
        <v>90</v>
      </c>
      <c r="K115" s="136">
        <f t="shared" si="23"/>
        <v>90</v>
      </c>
      <c r="L115" s="301" t="s">
        <v>72</v>
      </c>
      <c r="M115" s="301" t="s">
        <v>203</v>
      </c>
    </row>
    <row r="116" spans="1:20" s="115" customFormat="1" ht="50.25" customHeight="1" x14ac:dyDescent="0.2">
      <c r="A116" s="297"/>
      <c r="B116" s="298"/>
      <c r="C116" s="300"/>
      <c r="D116" s="116" t="s">
        <v>85</v>
      </c>
      <c r="E116" s="153">
        <f>I116</f>
        <v>90</v>
      </c>
      <c r="F116" s="153">
        <f>G116+H116+I116+J116+K116</f>
        <v>450</v>
      </c>
      <c r="G116" s="153">
        <v>90</v>
      </c>
      <c r="H116" s="153">
        <v>90</v>
      </c>
      <c r="I116" s="153">
        <v>90</v>
      </c>
      <c r="J116" s="153">
        <v>90</v>
      </c>
      <c r="K116" s="153">
        <v>90</v>
      </c>
      <c r="L116" s="302"/>
      <c r="M116" s="302"/>
      <c r="Q116" s="123"/>
    </row>
    <row r="117" spans="1:20" ht="124.5" customHeight="1" x14ac:dyDescent="0.2">
      <c r="A117" s="14" t="s">
        <v>119</v>
      </c>
      <c r="B117" s="68" t="s">
        <v>207</v>
      </c>
      <c r="C117" s="26" t="s">
        <v>114</v>
      </c>
      <c r="D117" s="11" t="s">
        <v>88</v>
      </c>
      <c r="E117" s="358" t="s">
        <v>64</v>
      </c>
      <c r="F117" s="358"/>
      <c r="G117" s="358"/>
      <c r="H117" s="358"/>
      <c r="I117" s="358"/>
      <c r="J117" s="358"/>
      <c r="K117" s="358"/>
      <c r="L117" s="65" t="s">
        <v>72</v>
      </c>
      <c r="M117" s="196"/>
    </row>
    <row r="118" spans="1:20" s="115" customFormat="1" ht="19.5" customHeight="1" x14ac:dyDescent="0.2">
      <c r="A118" s="296" t="s">
        <v>166</v>
      </c>
      <c r="B118" s="298" t="s">
        <v>347</v>
      </c>
      <c r="C118" s="299" t="s">
        <v>114</v>
      </c>
      <c r="D118" s="121" t="s">
        <v>11</v>
      </c>
      <c r="E118" s="136">
        <f>E119</f>
        <v>0</v>
      </c>
      <c r="F118" s="136">
        <f t="shared" ref="F118:K118" si="24">F119</f>
        <v>4.25</v>
      </c>
      <c r="G118" s="136">
        <f t="shared" si="24"/>
        <v>4.25</v>
      </c>
      <c r="H118" s="136">
        <f t="shared" si="24"/>
        <v>0</v>
      </c>
      <c r="I118" s="136">
        <f t="shared" si="24"/>
        <v>0</v>
      </c>
      <c r="J118" s="136">
        <f t="shared" si="24"/>
        <v>0</v>
      </c>
      <c r="K118" s="136">
        <f t="shared" si="24"/>
        <v>0</v>
      </c>
      <c r="L118" s="301" t="s">
        <v>72</v>
      </c>
      <c r="M118" s="319"/>
    </row>
    <row r="119" spans="1:20" s="115" customFormat="1" ht="50.25" customHeight="1" x14ac:dyDescent="0.2">
      <c r="A119" s="297"/>
      <c r="B119" s="298"/>
      <c r="C119" s="300"/>
      <c r="D119" s="140" t="s">
        <v>85</v>
      </c>
      <c r="E119" s="153">
        <f>I119</f>
        <v>0</v>
      </c>
      <c r="F119" s="153">
        <f>G119+H119+I119+J119+K119</f>
        <v>4.25</v>
      </c>
      <c r="G119" s="153">
        <v>4.25</v>
      </c>
      <c r="H119" s="153">
        <v>0</v>
      </c>
      <c r="I119" s="153">
        <v>0</v>
      </c>
      <c r="J119" s="153">
        <v>0</v>
      </c>
      <c r="K119" s="153">
        <v>0</v>
      </c>
      <c r="L119" s="302"/>
      <c r="M119" s="319"/>
      <c r="Q119" s="123"/>
    </row>
    <row r="120" spans="1:20" ht="15.75" x14ac:dyDescent="0.2">
      <c r="A120" s="167" t="s">
        <v>35</v>
      </c>
      <c r="B120" s="167"/>
      <c r="C120" s="167"/>
      <c r="D120" s="27" t="s">
        <v>36</v>
      </c>
      <c r="E120" s="159">
        <f>G120</f>
        <v>7495.10005</v>
      </c>
      <c r="F120" s="159">
        <f>SUM(G120:K120)</f>
        <v>32455.90005</v>
      </c>
      <c r="G120" s="159">
        <f>G121</f>
        <v>7495.10005</v>
      </c>
      <c r="H120" s="159">
        <f t="shared" ref="H120:K120" si="25">H121</f>
        <v>6240.2</v>
      </c>
      <c r="I120" s="159">
        <f t="shared" si="25"/>
        <v>6240.2</v>
      </c>
      <c r="J120" s="159">
        <f t="shared" si="25"/>
        <v>6240.2</v>
      </c>
      <c r="K120" s="159">
        <f t="shared" si="25"/>
        <v>6240.2</v>
      </c>
      <c r="L120" s="38"/>
      <c r="M120" s="197"/>
    </row>
    <row r="121" spans="1:20" ht="63.75" x14ac:dyDescent="0.2">
      <c r="A121" s="167"/>
      <c r="B121" s="167"/>
      <c r="C121" s="167"/>
      <c r="D121" s="29" t="s">
        <v>89</v>
      </c>
      <c r="E121" s="161">
        <f>G121</f>
        <v>7495.10005</v>
      </c>
      <c r="F121" s="161">
        <f>SUM(G121:K121)</f>
        <v>32455.90005</v>
      </c>
      <c r="G121" s="161">
        <f>G99</f>
        <v>7495.10005</v>
      </c>
      <c r="H121" s="161">
        <f>H99</f>
        <v>6240.2</v>
      </c>
      <c r="I121" s="161">
        <f>I99</f>
        <v>6240.2</v>
      </c>
      <c r="J121" s="161">
        <f>J99</f>
        <v>6240.2</v>
      </c>
      <c r="K121" s="161">
        <f>K99</f>
        <v>6240.2</v>
      </c>
      <c r="L121" s="39"/>
      <c r="M121" s="39"/>
    </row>
    <row r="122" spans="1:20" ht="20.25" customHeight="1" x14ac:dyDescent="0.2">
      <c r="A122" s="348" t="s">
        <v>37</v>
      </c>
      <c r="B122" s="348"/>
      <c r="C122" s="348"/>
      <c r="D122" s="27" t="s">
        <v>36</v>
      </c>
      <c r="E122" s="159">
        <f>G122</f>
        <v>143755.70533999999</v>
      </c>
      <c r="F122" s="159">
        <f>SUM(G122:K122)</f>
        <v>584543.74534000002</v>
      </c>
      <c r="G122" s="159">
        <f>G123+G124</f>
        <v>143755.70533999999</v>
      </c>
      <c r="H122" s="159">
        <f>H123+H124</f>
        <v>110197.01</v>
      </c>
      <c r="I122" s="159">
        <f>I123+I124</f>
        <v>110197.01</v>
      </c>
      <c r="J122" s="159">
        <f t="shared" ref="J122:K122" si="26">J123+J124</f>
        <v>110197.01</v>
      </c>
      <c r="K122" s="159">
        <f t="shared" si="26"/>
        <v>110197.01</v>
      </c>
      <c r="L122" s="40"/>
      <c r="M122" s="40"/>
    </row>
    <row r="123" spans="1:20" ht="71.25" customHeight="1" x14ac:dyDescent="0.2">
      <c r="A123" s="348"/>
      <c r="B123" s="348"/>
      <c r="C123" s="348"/>
      <c r="D123" s="29" t="s">
        <v>79</v>
      </c>
      <c r="E123" s="161">
        <f>G123</f>
        <v>117331.33533999998</v>
      </c>
      <c r="F123" s="161">
        <f>SUM(G123:K123)</f>
        <v>558119.37533999991</v>
      </c>
      <c r="G123" s="161">
        <f>G55+G95+G121</f>
        <v>117331.33533999998</v>
      </c>
      <c r="H123" s="161">
        <f>H55+H95+H121</f>
        <v>110197.01</v>
      </c>
      <c r="I123" s="161">
        <f>I55+I95+I121</f>
        <v>110197.01</v>
      </c>
      <c r="J123" s="161">
        <f>J55+J95+J121</f>
        <v>110197.01</v>
      </c>
      <c r="K123" s="161">
        <f>K55+K95+K121</f>
        <v>110197.01</v>
      </c>
      <c r="L123" s="39"/>
      <c r="M123" s="39"/>
      <c r="N123" s="33"/>
      <c r="O123" s="33"/>
      <c r="P123" s="33"/>
      <c r="Q123" s="33"/>
      <c r="R123" s="33"/>
      <c r="S123" s="33"/>
      <c r="T123" s="33"/>
    </row>
    <row r="124" spans="1:20" ht="62.25" customHeight="1" x14ac:dyDescent="0.2">
      <c r="A124" s="348"/>
      <c r="B124" s="348"/>
      <c r="C124" s="348"/>
      <c r="D124" s="30" t="s">
        <v>12</v>
      </c>
      <c r="E124" s="156">
        <f>G124</f>
        <v>26424.37</v>
      </c>
      <c r="F124" s="156">
        <f>SUM(G124:K124)</f>
        <v>26424.37</v>
      </c>
      <c r="G124" s="156">
        <f>G57+G97</f>
        <v>26424.37</v>
      </c>
      <c r="H124" s="156">
        <f>H57+H97</f>
        <v>0</v>
      </c>
      <c r="I124" s="156">
        <f>I57+I97</f>
        <v>0</v>
      </c>
      <c r="J124" s="156">
        <f>J57+J97</f>
        <v>0</v>
      </c>
      <c r="K124" s="156">
        <f>K57+K97</f>
        <v>0</v>
      </c>
      <c r="L124" s="31"/>
      <c r="M124" s="31"/>
    </row>
    <row r="125" spans="1:20" x14ac:dyDescent="0.2">
      <c r="A125" s="41"/>
      <c r="B125" s="8"/>
      <c r="C125" s="8"/>
      <c r="D125" s="8"/>
      <c r="E125" s="24"/>
      <c r="F125" s="24"/>
      <c r="G125" s="24"/>
      <c r="H125" s="24"/>
      <c r="I125" s="24"/>
      <c r="J125" s="24"/>
      <c r="K125" s="24"/>
      <c r="L125" s="8"/>
      <c r="M125" s="8"/>
      <c r="N125" s="8"/>
    </row>
  </sheetData>
  <mergeCells count="276">
    <mergeCell ref="B80:B81"/>
    <mergeCell ref="B70:B71"/>
    <mergeCell ref="A80:A81"/>
    <mergeCell ref="A99:A100"/>
    <mergeCell ref="A94:C97"/>
    <mergeCell ref="A76:A77"/>
    <mergeCell ref="B82:B83"/>
    <mergeCell ref="A88:A89"/>
    <mergeCell ref="B88:B89"/>
    <mergeCell ref="C88:C89"/>
    <mergeCell ref="A84:A85"/>
    <mergeCell ref="B84:B85"/>
    <mergeCell ref="C84:C85"/>
    <mergeCell ref="C82:C83"/>
    <mergeCell ref="A82:A83"/>
    <mergeCell ref="A92:A93"/>
    <mergeCell ref="B92:B93"/>
    <mergeCell ref="C92:C93"/>
    <mergeCell ref="B76:B77"/>
    <mergeCell ref="A72:A73"/>
    <mergeCell ref="B113:B114"/>
    <mergeCell ref="A86:A87"/>
    <mergeCell ref="B86:B87"/>
    <mergeCell ref="A105:A106"/>
    <mergeCell ref="B105:B106"/>
    <mergeCell ref="A103:A104"/>
    <mergeCell ref="B103:B104"/>
    <mergeCell ref="B99:C100"/>
    <mergeCell ref="B101:B102"/>
    <mergeCell ref="A111:A112"/>
    <mergeCell ref="A101:A102"/>
    <mergeCell ref="A109:A110"/>
    <mergeCell ref="B109:B110"/>
    <mergeCell ref="C101:C102"/>
    <mergeCell ref="C103:C104"/>
    <mergeCell ref="C107:C108"/>
    <mergeCell ref="A122:C124"/>
    <mergeCell ref="C115:C116"/>
    <mergeCell ref="C109:C110"/>
    <mergeCell ref="C111:C112"/>
    <mergeCell ref="C113:C114"/>
    <mergeCell ref="A12:A14"/>
    <mergeCell ref="A15:A16"/>
    <mergeCell ref="B15:B16"/>
    <mergeCell ref="A47:A48"/>
    <mergeCell ref="B47:B48"/>
    <mergeCell ref="A54:C57"/>
    <mergeCell ref="A120:C121"/>
    <mergeCell ref="A107:A108"/>
    <mergeCell ref="B107:B108"/>
    <mergeCell ref="A115:A116"/>
    <mergeCell ref="A78:A79"/>
    <mergeCell ref="B78:B79"/>
    <mergeCell ref="B59:C61"/>
    <mergeCell ref="A98:M98"/>
    <mergeCell ref="L34:L35"/>
    <mergeCell ref="E117:K117"/>
    <mergeCell ref="L55:L56"/>
    <mergeCell ref="A90:A91"/>
    <mergeCell ref="B90:B91"/>
    <mergeCell ref="B115:B116"/>
    <mergeCell ref="B111:B112"/>
    <mergeCell ref="C49:C50"/>
    <mergeCell ref="M8:M9"/>
    <mergeCell ref="A34:A35"/>
    <mergeCell ref="B34:B35"/>
    <mergeCell ref="M30:M31"/>
    <mergeCell ref="M34:M35"/>
    <mergeCell ref="M36:M37"/>
    <mergeCell ref="M44:M46"/>
    <mergeCell ref="M47:M48"/>
    <mergeCell ref="M51:M53"/>
    <mergeCell ref="L15:L16"/>
    <mergeCell ref="A17:A19"/>
    <mergeCell ref="B17:B19"/>
    <mergeCell ref="L44:L46"/>
    <mergeCell ref="A44:A46"/>
    <mergeCell ref="M28:M29"/>
    <mergeCell ref="A28:A29"/>
    <mergeCell ref="B28:B29"/>
    <mergeCell ref="L109:L110"/>
    <mergeCell ref="C105:C106"/>
    <mergeCell ref="A113:A114"/>
    <mergeCell ref="L40:L41"/>
    <mergeCell ref="A42:A43"/>
    <mergeCell ref="A24:A25"/>
    <mergeCell ref="A22:A23"/>
    <mergeCell ref="C30:C31"/>
    <mergeCell ref="C32:C33"/>
    <mergeCell ref="C34:C35"/>
    <mergeCell ref="C36:C37"/>
    <mergeCell ref="E8:E9"/>
    <mergeCell ref="B32:B33"/>
    <mergeCell ref="A40:A41"/>
    <mergeCell ref="A38:A39"/>
    <mergeCell ref="B12:C14"/>
    <mergeCell ref="B40:B41"/>
    <mergeCell ref="C40:C41"/>
    <mergeCell ref="A36:A37"/>
    <mergeCell ref="B36:B37"/>
    <mergeCell ref="B24:B25"/>
    <mergeCell ref="B22:B23"/>
    <mergeCell ref="C24:C25"/>
    <mergeCell ref="B20:B21"/>
    <mergeCell ref="C42:C43"/>
    <mergeCell ref="A1:M1"/>
    <mergeCell ref="A2:M2"/>
    <mergeCell ref="A3:M3"/>
    <mergeCell ref="C28:C29"/>
    <mergeCell ref="L17:L19"/>
    <mergeCell ref="L24:L25"/>
    <mergeCell ref="M24:M25"/>
    <mergeCell ref="L22:L23"/>
    <mergeCell ref="M26:M27"/>
    <mergeCell ref="M12:M14"/>
    <mergeCell ref="A5:M5"/>
    <mergeCell ref="A6:M6"/>
    <mergeCell ref="A20:A21"/>
    <mergeCell ref="L12:L14"/>
    <mergeCell ref="L8:L9"/>
    <mergeCell ref="C8:C9"/>
    <mergeCell ref="A11:M11"/>
    <mergeCell ref="F8:F9"/>
    <mergeCell ref="G8:K8"/>
    <mergeCell ref="A8:A9"/>
    <mergeCell ref="B8:B9"/>
    <mergeCell ref="D8:D9"/>
    <mergeCell ref="C20:C21"/>
    <mergeCell ref="C22:C23"/>
    <mergeCell ref="M17:M19"/>
    <mergeCell ref="L28:L29"/>
    <mergeCell ref="A30:A31"/>
    <mergeCell ref="B30:B31"/>
    <mergeCell ref="A26:A27"/>
    <mergeCell ref="B26:B27"/>
    <mergeCell ref="L26:L27"/>
    <mergeCell ref="L92:L93"/>
    <mergeCell ref="M70:M71"/>
    <mergeCell ref="M72:M73"/>
    <mergeCell ref="C80:C81"/>
    <mergeCell ref="L76:L77"/>
    <mergeCell ref="C74:C75"/>
    <mergeCell ref="C76:C77"/>
    <mergeCell ref="C78:C79"/>
    <mergeCell ref="K55:K56"/>
    <mergeCell ref="M84:M85"/>
    <mergeCell ref="M86:M87"/>
    <mergeCell ref="M90:M91"/>
    <mergeCell ref="C90:C91"/>
    <mergeCell ref="L90:L91"/>
    <mergeCell ref="C68:C69"/>
    <mergeCell ref="L68:L69"/>
    <mergeCell ref="A32:A33"/>
    <mergeCell ref="M78:M79"/>
    <mergeCell ref="M68:M69"/>
    <mergeCell ref="C86:C87"/>
    <mergeCell ref="M62:M63"/>
    <mergeCell ref="J60:J61"/>
    <mergeCell ref="L51:L53"/>
    <mergeCell ref="M60:M61"/>
    <mergeCell ref="K60:K61"/>
    <mergeCell ref="J55:J56"/>
    <mergeCell ref="C51:C53"/>
    <mergeCell ref="M55:M56"/>
    <mergeCell ref="G55:G56"/>
    <mergeCell ref="H55:H56"/>
    <mergeCell ref="M80:M81"/>
    <mergeCell ref="L74:L75"/>
    <mergeCell ref="M22:M23"/>
    <mergeCell ref="L20:L21"/>
    <mergeCell ref="M20:M21"/>
    <mergeCell ref="C15:C16"/>
    <mergeCell ref="C17:C19"/>
    <mergeCell ref="C26:C27"/>
    <mergeCell ref="D55:D56"/>
    <mergeCell ref="L30:L31"/>
    <mergeCell ref="C47:C48"/>
    <mergeCell ref="B44:C46"/>
    <mergeCell ref="M49:M50"/>
    <mergeCell ref="B42:B43"/>
    <mergeCell ref="B38:B39"/>
    <mergeCell ref="L47:L48"/>
    <mergeCell ref="C38:C39"/>
    <mergeCell ref="L38:L39"/>
    <mergeCell ref="M38:M39"/>
    <mergeCell ref="L36:L37"/>
    <mergeCell ref="M40:M41"/>
    <mergeCell ref="L42:L43"/>
    <mergeCell ref="M32:M33"/>
    <mergeCell ref="L32:L33"/>
    <mergeCell ref="M42:M43"/>
    <mergeCell ref="M15:M16"/>
    <mergeCell ref="M113:M114"/>
    <mergeCell ref="M99:M100"/>
    <mergeCell ref="L107:L108"/>
    <mergeCell ref="M109:M110"/>
    <mergeCell ref="L101:L102"/>
    <mergeCell ref="D95:D96"/>
    <mergeCell ref="E95:E96"/>
    <mergeCell ref="F95:F96"/>
    <mergeCell ref="L113:L114"/>
    <mergeCell ref="L105:L106"/>
    <mergeCell ref="M107:M108"/>
    <mergeCell ref="L99:L100"/>
    <mergeCell ref="M95:M96"/>
    <mergeCell ref="G95:G96"/>
    <mergeCell ref="H95:H96"/>
    <mergeCell ref="I95:I96"/>
    <mergeCell ref="J95:J96"/>
    <mergeCell ref="K95:K96"/>
    <mergeCell ref="L95:L96"/>
    <mergeCell ref="L103:L104"/>
    <mergeCell ref="B68:B69"/>
    <mergeCell ref="I60:I61"/>
    <mergeCell ref="L64:L65"/>
    <mergeCell ref="E60:E61"/>
    <mergeCell ref="F60:F61"/>
    <mergeCell ref="A74:A75"/>
    <mergeCell ref="B74:B75"/>
    <mergeCell ref="A66:A67"/>
    <mergeCell ref="B66:B67"/>
    <mergeCell ref="A64:A65"/>
    <mergeCell ref="L72:L73"/>
    <mergeCell ref="L66:L67"/>
    <mergeCell ref="A62:A63"/>
    <mergeCell ref="B62:B63"/>
    <mergeCell ref="C66:C67"/>
    <mergeCell ref="C64:C65"/>
    <mergeCell ref="B51:B53"/>
    <mergeCell ref="B49:B50"/>
    <mergeCell ref="A59:A61"/>
    <mergeCell ref="D60:D61"/>
    <mergeCell ref="M117:M120"/>
    <mergeCell ref="M105:M106"/>
    <mergeCell ref="M103:M104"/>
    <mergeCell ref="M101:M102"/>
    <mergeCell ref="M111:M112"/>
    <mergeCell ref="L115:L116"/>
    <mergeCell ref="M115:M116"/>
    <mergeCell ref="L111:L112"/>
    <mergeCell ref="M74:M75"/>
    <mergeCell ref="M76:M77"/>
    <mergeCell ref="L82:L83"/>
    <mergeCell ref="L84:L85"/>
    <mergeCell ref="L86:L87"/>
    <mergeCell ref="M82:M83"/>
    <mergeCell ref="M88:M89"/>
    <mergeCell ref="L78:L79"/>
    <mergeCell ref="L80:L81"/>
    <mergeCell ref="L88:L89"/>
    <mergeCell ref="M92:M93"/>
    <mergeCell ref="H60:H61"/>
    <mergeCell ref="A118:A119"/>
    <mergeCell ref="B118:B119"/>
    <mergeCell ref="C118:C119"/>
    <mergeCell ref="L118:L119"/>
    <mergeCell ref="A49:A50"/>
    <mergeCell ref="C62:C63"/>
    <mergeCell ref="C70:C71"/>
    <mergeCell ref="C72:C73"/>
    <mergeCell ref="L62:L63"/>
    <mergeCell ref="L70:L71"/>
    <mergeCell ref="B64:B65"/>
    <mergeCell ref="E55:E56"/>
    <mergeCell ref="G60:G61"/>
    <mergeCell ref="L49:L50"/>
    <mergeCell ref="B72:B73"/>
    <mergeCell ref="L60:L61"/>
    <mergeCell ref="A68:A69"/>
    <mergeCell ref="A70:A71"/>
    <mergeCell ref="I55:I56"/>
    <mergeCell ref="F55:F56"/>
    <mergeCell ref="A58:M58"/>
    <mergeCell ref="M66:M67"/>
    <mergeCell ref="M64:M65"/>
    <mergeCell ref="A51:A53"/>
  </mergeCells>
  <pageMargins left="0.51181102362204722" right="0.51181102362204722" top="0.74803149606299213" bottom="0.74803149606299213" header="0.31496062992125984" footer="0.31496062992125984"/>
  <pageSetup paperSize="9" scale="66" fitToHeight="0" orientation="landscape" r:id="rId1"/>
  <rowBreaks count="6" manualBreakCount="6">
    <brk id="19" max="12" man="1"/>
    <brk id="33" max="12" man="1"/>
    <brk id="48" max="12" man="1"/>
    <brk id="67" max="12" man="1"/>
    <brk id="83" max="12" man="1"/>
    <brk id="100"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28"/>
  <sheetViews>
    <sheetView topLeftCell="A22" zoomScaleNormal="100" workbookViewId="0">
      <selection activeCell="C25" sqref="C25:F25"/>
    </sheetView>
  </sheetViews>
  <sheetFormatPr defaultRowHeight="14.25" x14ac:dyDescent="0.2"/>
  <cols>
    <col min="1" max="1" width="9.140625" style="58"/>
    <col min="2" max="2" width="30.42578125" style="5" customWidth="1"/>
    <col min="3" max="5" width="9.140625" style="5"/>
    <col min="6" max="6" width="39.85546875" style="5" customWidth="1"/>
    <col min="7" max="7" width="13.42578125" style="5" customWidth="1"/>
    <col min="8" max="8" width="15" style="22" customWidth="1"/>
    <col min="9" max="16384" width="9.140625" style="5"/>
  </cols>
  <sheetData>
    <row r="1" spans="1:11" x14ac:dyDescent="0.2">
      <c r="A1" s="183" t="s">
        <v>145</v>
      </c>
      <c r="B1" s="183"/>
      <c r="C1" s="183"/>
      <c r="D1" s="183"/>
      <c r="E1" s="183"/>
      <c r="F1" s="183"/>
      <c r="G1" s="183"/>
      <c r="H1" s="183"/>
    </row>
    <row r="2" spans="1:11" x14ac:dyDescent="0.2">
      <c r="A2" s="184" t="s">
        <v>124</v>
      </c>
      <c r="B2" s="184"/>
      <c r="C2" s="184"/>
      <c r="D2" s="184"/>
      <c r="E2" s="184"/>
      <c r="F2" s="184"/>
      <c r="G2" s="184"/>
      <c r="H2" s="184"/>
    </row>
    <row r="3" spans="1:11" ht="15" x14ac:dyDescent="0.2">
      <c r="A3" s="183" t="s">
        <v>112</v>
      </c>
      <c r="B3" s="183"/>
      <c r="C3" s="183"/>
      <c r="D3" s="183"/>
      <c r="E3" s="183"/>
      <c r="F3" s="183"/>
      <c r="G3" s="183"/>
      <c r="H3" s="183"/>
    </row>
    <row r="4" spans="1:11" ht="15" x14ac:dyDescent="0.2">
      <c r="A4" s="52"/>
    </row>
    <row r="5" spans="1:11" x14ac:dyDescent="0.2">
      <c r="A5" s="192" t="s">
        <v>48</v>
      </c>
      <c r="B5" s="192"/>
      <c r="C5" s="192"/>
      <c r="D5" s="192"/>
      <c r="E5" s="192"/>
      <c r="F5" s="192"/>
      <c r="G5" s="192"/>
      <c r="H5" s="192"/>
    </row>
    <row r="6" spans="1:11" ht="40.5" customHeight="1" x14ac:dyDescent="0.2">
      <c r="A6" s="371" t="s">
        <v>128</v>
      </c>
      <c r="B6" s="371"/>
      <c r="C6" s="371"/>
      <c r="D6" s="371"/>
      <c r="E6" s="371"/>
      <c r="F6" s="371"/>
      <c r="G6" s="371"/>
      <c r="H6" s="371"/>
    </row>
    <row r="7" spans="1:11" ht="38.25" x14ac:dyDescent="0.2">
      <c r="A7" s="53" t="s">
        <v>49</v>
      </c>
      <c r="B7" s="27" t="s">
        <v>50</v>
      </c>
      <c r="C7" s="370" t="s">
        <v>51</v>
      </c>
      <c r="D7" s="370"/>
      <c r="E7" s="370"/>
      <c r="F7" s="370"/>
      <c r="G7" s="27" t="s">
        <v>1</v>
      </c>
      <c r="H7" s="95" t="s">
        <v>52</v>
      </c>
    </row>
    <row r="8" spans="1:11" ht="23.25" customHeight="1" x14ac:dyDescent="0.2">
      <c r="A8" s="198" t="s">
        <v>57</v>
      </c>
      <c r="B8" s="199"/>
      <c r="C8" s="199"/>
      <c r="D8" s="199"/>
      <c r="E8" s="199"/>
      <c r="F8" s="199"/>
      <c r="G8" s="199"/>
      <c r="H8" s="199"/>
    </row>
    <row r="9" spans="1:11" ht="96" customHeight="1" x14ac:dyDescent="0.2">
      <c r="A9" s="77" t="s">
        <v>32</v>
      </c>
      <c r="B9" s="10" t="s">
        <v>172</v>
      </c>
      <c r="C9" s="369" t="s">
        <v>97</v>
      </c>
      <c r="D9" s="369"/>
      <c r="E9" s="369"/>
      <c r="F9" s="369"/>
      <c r="G9" s="70" t="s">
        <v>181</v>
      </c>
      <c r="H9" s="79">
        <f>'Прил 2 Планируемые результаты'!E12</f>
        <v>38.5</v>
      </c>
    </row>
    <row r="10" spans="1:11" ht="69" customHeight="1" x14ac:dyDescent="0.2">
      <c r="A10" s="77" t="s">
        <v>33</v>
      </c>
      <c r="B10" s="10" t="s">
        <v>150</v>
      </c>
      <c r="C10" s="369" t="s">
        <v>100</v>
      </c>
      <c r="D10" s="369"/>
      <c r="E10" s="369"/>
      <c r="F10" s="369"/>
      <c r="G10" s="70" t="s">
        <v>182</v>
      </c>
      <c r="H10" s="89">
        <f>'Прил 2 Планируемые результаты'!E13</f>
        <v>24150</v>
      </c>
    </row>
    <row r="11" spans="1:11" ht="91.5" customHeight="1" x14ac:dyDescent="0.2">
      <c r="A11" s="77" t="s">
        <v>34</v>
      </c>
      <c r="B11" s="73" t="s">
        <v>152</v>
      </c>
      <c r="C11" s="369" t="s">
        <v>99</v>
      </c>
      <c r="D11" s="369"/>
      <c r="E11" s="369"/>
      <c r="F11" s="369"/>
      <c r="G11" s="70" t="s">
        <v>181</v>
      </c>
      <c r="H11" s="79">
        <f>'Прил 2 Планируемые результаты'!E14</f>
        <v>77</v>
      </c>
    </row>
    <row r="12" spans="1:11" ht="124.5" customHeight="1" x14ac:dyDescent="0.2">
      <c r="A12" s="77" t="s">
        <v>73</v>
      </c>
      <c r="B12" s="69" t="s">
        <v>149</v>
      </c>
      <c r="C12" s="369" t="s">
        <v>180</v>
      </c>
      <c r="D12" s="369"/>
      <c r="E12" s="369"/>
      <c r="F12" s="369"/>
      <c r="G12" s="70" t="s">
        <v>181</v>
      </c>
      <c r="H12" s="79">
        <f>'Прил 2 Планируемые результаты'!E15</f>
        <v>21</v>
      </c>
    </row>
    <row r="13" spans="1:11" ht="168" customHeight="1" x14ac:dyDescent="0.2">
      <c r="A13" s="77" t="s">
        <v>74</v>
      </c>
      <c r="B13" s="69" t="s">
        <v>153</v>
      </c>
      <c r="C13" s="369" t="s">
        <v>98</v>
      </c>
      <c r="D13" s="369"/>
      <c r="E13" s="369"/>
      <c r="F13" s="369"/>
      <c r="G13" s="70" t="s">
        <v>181</v>
      </c>
      <c r="H13" s="79">
        <f>'Прил 2 Планируемые результаты'!E16</f>
        <v>30</v>
      </c>
    </row>
    <row r="14" spans="1:11" ht="187.5" customHeight="1" x14ac:dyDescent="0.2">
      <c r="A14" s="77" t="s">
        <v>75</v>
      </c>
      <c r="B14" s="69" t="s">
        <v>154</v>
      </c>
      <c r="C14" s="369" t="s">
        <v>99</v>
      </c>
      <c r="D14" s="369"/>
      <c r="E14" s="369"/>
      <c r="F14" s="369"/>
      <c r="G14" s="70" t="s">
        <v>181</v>
      </c>
      <c r="H14" s="79">
        <f>'Прил 2 Планируемые результаты'!E17</f>
        <v>50</v>
      </c>
    </row>
    <row r="15" spans="1:11" ht="80.25" customHeight="1" x14ac:dyDescent="0.2">
      <c r="A15" s="77" t="s">
        <v>76</v>
      </c>
      <c r="B15" s="67" t="s">
        <v>155</v>
      </c>
      <c r="C15" s="369" t="s">
        <v>174</v>
      </c>
      <c r="D15" s="369"/>
      <c r="E15" s="369"/>
      <c r="F15" s="369"/>
      <c r="G15" s="70" t="s">
        <v>183</v>
      </c>
      <c r="H15" s="79">
        <f>'Прил 2 Планируемые результаты'!E18</f>
        <v>0.9</v>
      </c>
      <c r="K15" s="94"/>
    </row>
    <row r="16" spans="1:11" ht="80.25" customHeight="1" x14ac:dyDescent="0.2">
      <c r="A16" s="77" t="s">
        <v>118</v>
      </c>
      <c r="B16" s="69" t="s">
        <v>156</v>
      </c>
      <c r="C16" s="369" t="s">
        <v>178</v>
      </c>
      <c r="D16" s="369"/>
      <c r="E16" s="369"/>
      <c r="F16" s="369"/>
      <c r="G16" s="70" t="s">
        <v>181</v>
      </c>
      <c r="H16" s="79">
        <f>'Прил 2 Планируемые результаты'!E19</f>
        <v>0.8</v>
      </c>
    </row>
    <row r="17" spans="1:8" ht="45.75" customHeight="1" x14ac:dyDescent="0.2">
      <c r="A17" s="77" t="s">
        <v>119</v>
      </c>
      <c r="B17" s="69" t="s">
        <v>157</v>
      </c>
      <c r="C17" s="369" t="s">
        <v>179</v>
      </c>
      <c r="D17" s="369"/>
      <c r="E17" s="369"/>
      <c r="F17" s="369"/>
      <c r="G17" s="70" t="s">
        <v>1</v>
      </c>
      <c r="H17" s="89">
        <f>'Прил 2 Планируемые результаты'!E20</f>
        <v>1</v>
      </c>
    </row>
    <row r="18" spans="1:8" ht="45" customHeight="1" x14ac:dyDescent="0.2">
      <c r="A18" s="77" t="s">
        <v>166</v>
      </c>
      <c r="B18" s="83" t="s">
        <v>158</v>
      </c>
      <c r="C18" s="369" t="s">
        <v>179</v>
      </c>
      <c r="D18" s="369"/>
      <c r="E18" s="369"/>
      <c r="F18" s="369"/>
      <c r="G18" s="70" t="s">
        <v>1</v>
      </c>
      <c r="H18" s="89">
        <f>'Прил 2 Планируемые результаты'!E21</f>
        <v>0</v>
      </c>
    </row>
    <row r="19" spans="1:8" ht="60.75" customHeight="1" x14ac:dyDescent="0.2">
      <c r="A19" s="77" t="s">
        <v>167</v>
      </c>
      <c r="B19" s="68" t="s">
        <v>159</v>
      </c>
      <c r="C19" s="369" t="s">
        <v>179</v>
      </c>
      <c r="D19" s="369"/>
      <c r="E19" s="369"/>
      <c r="F19" s="369"/>
      <c r="G19" s="70" t="s">
        <v>1</v>
      </c>
      <c r="H19" s="89">
        <f>'Прил 2 Планируемые результаты'!E22</f>
        <v>1</v>
      </c>
    </row>
    <row r="20" spans="1:8" ht="52.5" customHeight="1" x14ac:dyDescent="0.2">
      <c r="A20" s="77" t="s">
        <v>168</v>
      </c>
      <c r="B20" s="81" t="s">
        <v>160</v>
      </c>
      <c r="C20" s="369" t="s">
        <v>179</v>
      </c>
      <c r="D20" s="369"/>
      <c r="E20" s="369"/>
      <c r="F20" s="369"/>
      <c r="G20" s="70" t="s">
        <v>1</v>
      </c>
      <c r="H20" s="89">
        <f>'Прил 2 Планируемые результаты'!E23</f>
        <v>1</v>
      </c>
    </row>
    <row r="21" spans="1:8" ht="168" customHeight="1" x14ac:dyDescent="0.2">
      <c r="A21" s="77" t="s">
        <v>169</v>
      </c>
      <c r="B21" s="81" t="s">
        <v>161</v>
      </c>
      <c r="C21" s="369" t="s">
        <v>176</v>
      </c>
      <c r="D21" s="369"/>
      <c r="E21" s="369"/>
      <c r="F21" s="369"/>
      <c r="G21" s="70" t="s">
        <v>1</v>
      </c>
      <c r="H21" s="89">
        <f>'Прил 2 Планируемые результаты'!E24</f>
        <v>1</v>
      </c>
    </row>
    <row r="22" spans="1:8" ht="201" customHeight="1" x14ac:dyDescent="0.2">
      <c r="A22" s="77" t="s">
        <v>170</v>
      </c>
      <c r="B22" s="81" t="s">
        <v>162</v>
      </c>
      <c r="C22" s="369" t="s">
        <v>177</v>
      </c>
      <c r="D22" s="369"/>
      <c r="E22" s="369"/>
      <c r="F22" s="369"/>
      <c r="G22" s="70" t="s">
        <v>181</v>
      </c>
      <c r="H22" s="79">
        <f>'Прил 2 Планируемые результаты'!E25</f>
        <v>8</v>
      </c>
    </row>
    <row r="23" spans="1:8" ht="105.75" customHeight="1" x14ac:dyDescent="0.2">
      <c r="A23" s="77" t="s">
        <v>171</v>
      </c>
      <c r="B23" s="120" t="s">
        <v>163</v>
      </c>
      <c r="C23" s="369" t="s">
        <v>175</v>
      </c>
      <c r="D23" s="369"/>
      <c r="E23" s="369"/>
      <c r="F23" s="369"/>
      <c r="G23" s="118" t="s">
        <v>181</v>
      </c>
      <c r="H23" s="79">
        <f>'Прил 2 Планируемые результаты'!E26</f>
        <v>34</v>
      </c>
    </row>
    <row r="24" spans="1:8" ht="98.25" customHeight="1" x14ac:dyDescent="0.2">
      <c r="A24" s="77" t="s">
        <v>250</v>
      </c>
      <c r="B24" s="142" t="s">
        <v>251</v>
      </c>
      <c r="C24" s="369" t="s">
        <v>252</v>
      </c>
      <c r="D24" s="369"/>
      <c r="E24" s="369"/>
      <c r="F24" s="369"/>
      <c r="G24" s="138" t="s">
        <v>181</v>
      </c>
      <c r="H24" s="79">
        <f>'Прил 2 Планируемые результаты'!E27</f>
        <v>21</v>
      </c>
    </row>
    <row r="25" spans="1:8" ht="78.75" customHeight="1" x14ac:dyDescent="0.2">
      <c r="A25" s="77" t="s">
        <v>353</v>
      </c>
      <c r="B25" s="81" t="s">
        <v>355</v>
      </c>
      <c r="C25" s="369" t="s">
        <v>356</v>
      </c>
      <c r="D25" s="369"/>
      <c r="E25" s="369"/>
      <c r="F25" s="369"/>
      <c r="G25" s="70" t="s">
        <v>181</v>
      </c>
      <c r="H25" s="79">
        <f>'Прил 2 Планируемые результаты'!E28</f>
        <v>0</v>
      </c>
    </row>
    <row r="26" spans="1:8" ht="26.25" customHeight="1" x14ac:dyDescent="0.2">
      <c r="A26" s="188" t="s">
        <v>80</v>
      </c>
      <c r="B26" s="189"/>
      <c r="C26" s="189"/>
      <c r="D26" s="189"/>
      <c r="E26" s="189"/>
      <c r="F26" s="189"/>
      <c r="G26" s="189"/>
      <c r="H26" s="189"/>
    </row>
    <row r="27" spans="1:8" ht="189" customHeight="1" x14ac:dyDescent="0.2">
      <c r="A27" s="88" t="s">
        <v>32</v>
      </c>
      <c r="B27" s="73" t="s">
        <v>164</v>
      </c>
      <c r="C27" s="372" t="s">
        <v>96</v>
      </c>
      <c r="D27" s="373"/>
      <c r="E27" s="373"/>
      <c r="F27" s="374"/>
      <c r="G27" s="70" t="s">
        <v>181</v>
      </c>
      <c r="H27" s="89">
        <f>'Прил 2 Планируемые результаты'!E30</f>
        <v>100</v>
      </c>
    </row>
    <row r="28" spans="1:8" ht="176.25" customHeight="1" x14ac:dyDescent="0.2">
      <c r="A28" s="88" t="s">
        <v>33</v>
      </c>
      <c r="B28" s="73" t="s">
        <v>105</v>
      </c>
      <c r="C28" s="375" t="s">
        <v>101</v>
      </c>
      <c r="D28" s="376"/>
      <c r="E28" s="376"/>
      <c r="F28" s="377"/>
      <c r="G28" s="70" t="s">
        <v>181</v>
      </c>
      <c r="H28" s="89">
        <f>'Прил 2 Планируемые результаты'!E31</f>
        <v>100</v>
      </c>
    </row>
  </sheetData>
  <mergeCells count="27">
    <mergeCell ref="A26:H26"/>
    <mergeCell ref="C19:F19"/>
    <mergeCell ref="C22:F22"/>
    <mergeCell ref="C27:F27"/>
    <mergeCell ref="C28:F28"/>
    <mergeCell ref="C20:F20"/>
    <mergeCell ref="C25:F25"/>
    <mergeCell ref="C23:F23"/>
    <mergeCell ref="C24:F24"/>
    <mergeCell ref="A1:H1"/>
    <mergeCell ref="A2:H2"/>
    <mergeCell ref="A3:H3"/>
    <mergeCell ref="A5:H5"/>
    <mergeCell ref="A6:H6"/>
    <mergeCell ref="A8:H8"/>
    <mergeCell ref="C7:F7"/>
    <mergeCell ref="C9:F9"/>
    <mergeCell ref="C10:F10"/>
    <mergeCell ref="C13:F13"/>
    <mergeCell ref="C18:F18"/>
    <mergeCell ref="C21:F21"/>
    <mergeCell ref="C14:F14"/>
    <mergeCell ref="C11:F11"/>
    <mergeCell ref="C12:F12"/>
    <mergeCell ref="C15:F15"/>
    <mergeCell ref="C17:F17"/>
    <mergeCell ref="C16:F16"/>
  </mergeCells>
  <pageMargins left="0.70866141732283472" right="0.51181102362204722" top="0.74803149606299213" bottom="0.74803149606299213" header="0.31496062992125984" footer="0.31496062992125984"/>
  <pageSetup paperSize="9" scale="98" fitToHeight="0" orientation="landscape" r:id="rId1"/>
  <rowBreaks count="4" manualBreakCount="4">
    <brk id="11" max="16383" man="1"/>
    <brk id="14" max="16383" man="1"/>
    <brk id="20" max="7" man="1"/>
    <brk id="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Паспорт программы Прил 1</vt:lpstr>
      <vt:lpstr>Прил 2 Планируемые результаты</vt:lpstr>
      <vt:lpstr>Прил 3 Паспорт подпр СоЗд усл 1</vt:lpstr>
      <vt:lpstr>Прил 4 пасп подпр СШ 2</vt:lpstr>
      <vt:lpstr>Прил 5 пасп подпр Обесп 3</vt:lpstr>
      <vt:lpstr>Прил 6 Обоснов фин ресурсов</vt:lpstr>
      <vt:lpstr>Прил 7 Перечень мероприятий</vt:lpstr>
      <vt:lpstr>Прил 8 методика расчета</vt:lpstr>
      <vt:lpstr>'Паспорт программы Прил 1'!Область_печати</vt:lpstr>
      <vt:lpstr>'Прил 2 Планируемые результаты'!Область_печати</vt:lpstr>
      <vt:lpstr>'Прил 6 Обоснов фин ресурсов'!Область_печати</vt:lpstr>
      <vt:lpstr>'Прил 7 Перечень мероприятий'!Область_печати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2018-10-03T06:04:29Z</dcterms:modified>
</cp:coreProperties>
</file>